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C:\Users\platt\Documents\Blue Skies\Admin\Blue Skies Services - External Party Work\_Bookkeeping\Target Budget Sheets\"/>
    </mc:Choice>
  </mc:AlternateContent>
  <xr:revisionPtr revIDLastSave="0" documentId="13_ncr:1_{82637C5B-F283-4257-9DA5-BB5923231ED1}" xr6:coauthVersionLast="47" xr6:coauthVersionMax="47" xr10:uidLastSave="{00000000-0000-0000-0000-000000000000}"/>
  <bookViews>
    <workbookView xWindow="-120" yWindow="-120" windowWidth="24240" windowHeight="13140" xr2:uid="{731E2A65-C0D8-44B9-B315-9A0963EB90CE}"/>
  </bookViews>
  <sheets>
    <sheet name="BUDGET VS ACTUAL" sheetId="1" r:id="rId1"/>
    <sheet name="Sales &amp; Marketing" sheetId="2" r:id="rId2"/>
    <sheet name="Payroll" sheetId="3" r:id="rId3"/>
    <sheet name="Assets &amp; Liabiliti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8" i="1" l="1"/>
  <c r="I8" i="1"/>
  <c r="J8" i="1"/>
  <c r="K8" i="1"/>
  <c r="L8" i="1"/>
  <c r="M8" i="1"/>
  <c r="N8" i="1"/>
  <c r="O8" i="1"/>
  <c r="P8" i="1"/>
  <c r="Q8" i="1"/>
  <c r="O45" i="4" l="1"/>
  <c r="N45" i="4"/>
  <c r="M45" i="4"/>
  <c r="L45" i="4"/>
  <c r="K45" i="4"/>
  <c r="J45" i="4"/>
  <c r="I45" i="4"/>
  <c r="H45" i="4"/>
  <c r="G45" i="4"/>
  <c r="F45" i="4"/>
  <c r="E45" i="4"/>
  <c r="D45" i="4"/>
  <c r="O42" i="4"/>
  <c r="N42" i="4"/>
  <c r="M42" i="4"/>
  <c r="L42" i="4"/>
  <c r="K42" i="4"/>
  <c r="J42" i="4"/>
  <c r="I42" i="4"/>
  <c r="H42" i="4"/>
  <c r="G42" i="4"/>
  <c r="F42" i="4"/>
  <c r="E42" i="4"/>
  <c r="D42" i="4"/>
  <c r="O37" i="4"/>
  <c r="N37" i="4"/>
  <c r="M37" i="4"/>
  <c r="L37" i="4"/>
  <c r="K37" i="4"/>
  <c r="J37" i="4"/>
  <c r="I37" i="4"/>
  <c r="H37" i="4"/>
  <c r="G37" i="4"/>
  <c r="F37" i="4"/>
  <c r="E37" i="4"/>
  <c r="D37" i="4"/>
  <c r="O34" i="4"/>
  <c r="N34" i="4"/>
  <c r="M34" i="4"/>
  <c r="L34" i="4"/>
  <c r="K34" i="4"/>
  <c r="J34" i="4"/>
  <c r="I34" i="4"/>
  <c r="H34" i="4"/>
  <c r="G34" i="4"/>
  <c r="F34" i="4"/>
  <c r="E34" i="4"/>
  <c r="D34" i="4"/>
  <c r="O29" i="4"/>
  <c r="N29" i="4"/>
  <c r="M29" i="4"/>
  <c r="L29" i="4"/>
  <c r="K29" i="4"/>
  <c r="J29" i="4"/>
  <c r="I29" i="4"/>
  <c r="H29" i="4"/>
  <c r="G29" i="4"/>
  <c r="F29" i="4"/>
  <c r="E29" i="4"/>
  <c r="D29" i="4"/>
  <c r="O26" i="4"/>
  <c r="N26" i="4"/>
  <c r="M26" i="4"/>
  <c r="L26" i="4"/>
  <c r="K26" i="4"/>
  <c r="J26" i="4"/>
  <c r="I26" i="4"/>
  <c r="H26" i="4"/>
  <c r="G26" i="4"/>
  <c r="F26" i="4"/>
  <c r="E26" i="4"/>
  <c r="D26" i="4"/>
  <c r="O21" i="4"/>
  <c r="N21" i="4"/>
  <c r="M21" i="4"/>
  <c r="L21" i="4"/>
  <c r="K21" i="4"/>
  <c r="J21" i="4"/>
  <c r="I21" i="4"/>
  <c r="H21" i="4"/>
  <c r="G21" i="4"/>
  <c r="F21" i="4"/>
  <c r="E21" i="4"/>
  <c r="D21" i="4"/>
  <c r="O18" i="4"/>
  <c r="N18" i="4"/>
  <c r="M18" i="4"/>
  <c r="L18" i="4"/>
  <c r="K18" i="4"/>
  <c r="J18" i="4"/>
  <c r="I18" i="4"/>
  <c r="H18" i="4"/>
  <c r="G18" i="4"/>
  <c r="F18" i="4"/>
  <c r="E18" i="4"/>
  <c r="D18" i="4"/>
  <c r="D10" i="4"/>
  <c r="E10" i="4"/>
  <c r="F10" i="4"/>
  <c r="H10" i="4"/>
  <c r="I10" i="4"/>
  <c r="J10" i="4"/>
  <c r="K10" i="4"/>
  <c r="L10" i="4"/>
  <c r="M10" i="4"/>
  <c r="N10" i="4"/>
  <c r="O10" i="4"/>
  <c r="C68" i="1"/>
  <c r="N21" i="2" l="1"/>
  <c r="M21" i="2"/>
  <c r="L21" i="2"/>
  <c r="K21" i="2"/>
  <c r="J21" i="2"/>
  <c r="I21" i="2"/>
  <c r="H21" i="2"/>
  <c r="G21" i="2"/>
  <c r="F21" i="2"/>
  <c r="E21" i="2"/>
  <c r="D21" i="2"/>
  <c r="C21" i="2"/>
  <c r="E7" i="3" l="1"/>
  <c r="F7" i="3"/>
  <c r="G7" i="3"/>
  <c r="H7" i="3"/>
  <c r="I7" i="3"/>
  <c r="J7" i="3"/>
  <c r="K7" i="3"/>
  <c r="L7" i="3"/>
  <c r="M7" i="3"/>
  <c r="N7" i="3"/>
  <c r="O7" i="3"/>
  <c r="D7" i="3"/>
  <c r="E6" i="3"/>
  <c r="F6" i="3"/>
  <c r="G6" i="3"/>
  <c r="H6" i="3"/>
  <c r="I6" i="3"/>
  <c r="J6" i="3"/>
  <c r="K6" i="3"/>
  <c r="L6" i="3"/>
  <c r="M6" i="3"/>
  <c r="N6" i="3"/>
  <c r="O6" i="3"/>
  <c r="D6" i="3"/>
  <c r="N6" i="2"/>
  <c r="D6" i="2"/>
  <c r="E6" i="2"/>
  <c r="F6" i="2"/>
  <c r="G6" i="2"/>
  <c r="H6" i="2"/>
  <c r="I6" i="2"/>
  <c r="J6" i="2"/>
  <c r="K6" i="2"/>
  <c r="L6" i="2"/>
  <c r="M6" i="2"/>
  <c r="C6" i="2"/>
  <c r="C115" i="1" l="1"/>
  <c r="F164" i="1"/>
  <c r="Q164" i="1"/>
  <c r="N164" i="1"/>
  <c r="J164" i="1"/>
  <c r="I164" i="1"/>
  <c r="R168" i="1"/>
  <c r="R167" i="1"/>
  <c r="R166" i="1"/>
  <c r="R165" i="1"/>
  <c r="P164" i="1"/>
  <c r="O164" i="1"/>
  <c r="M164" i="1"/>
  <c r="L164" i="1"/>
  <c r="K164" i="1"/>
  <c r="H164" i="1"/>
  <c r="G164" i="1"/>
  <c r="O97" i="4"/>
  <c r="Q162" i="1" s="1"/>
  <c r="N97" i="4"/>
  <c r="P162" i="1" s="1"/>
  <c r="M97" i="4"/>
  <c r="O162" i="1" s="1"/>
  <c r="L97" i="4"/>
  <c r="N162" i="1" s="1"/>
  <c r="K97" i="4"/>
  <c r="M162" i="1" s="1"/>
  <c r="J97" i="4"/>
  <c r="L162" i="1" s="1"/>
  <c r="I97" i="4"/>
  <c r="K162" i="1" s="1"/>
  <c r="H97" i="4"/>
  <c r="J162" i="1" s="1"/>
  <c r="G97" i="4"/>
  <c r="I162" i="1" s="1"/>
  <c r="F97" i="4"/>
  <c r="H162" i="1" s="1"/>
  <c r="E97" i="4"/>
  <c r="G162" i="1" s="1"/>
  <c r="D97" i="4"/>
  <c r="F162" i="1" s="1"/>
  <c r="O92" i="4"/>
  <c r="N92" i="4"/>
  <c r="M92" i="4"/>
  <c r="L92" i="4"/>
  <c r="K92" i="4"/>
  <c r="J92" i="4"/>
  <c r="I92" i="4"/>
  <c r="H92" i="4"/>
  <c r="G92" i="4"/>
  <c r="F92" i="4"/>
  <c r="E92" i="4"/>
  <c r="D92" i="4"/>
  <c r="P91" i="4"/>
  <c r="P90" i="4"/>
  <c r="P89" i="4"/>
  <c r="O87" i="4"/>
  <c r="N87" i="4"/>
  <c r="M87" i="4"/>
  <c r="L87" i="4"/>
  <c r="K87" i="4"/>
  <c r="J87" i="4"/>
  <c r="I87" i="4"/>
  <c r="H87" i="4"/>
  <c r="G87" i="4"/>
  <c r="F87" i="4"/>
  <c r="E87" i="4"/>
  <c r="D87" i="4"/>
  <c r="P86" i="4"/>
  <c r="P85" i="4"/>
  <c r="P84" i="4"/>
  <c r="O82" i="4"/>
  <c r="N82" i="4"/>
  <c r="M82" i="4"/>
  <c r="L82" i="4"/>
  <c r="K82" i="4"/>
  <c r="J82" i="4"/>
  <c r="I82" i="4"/>
  <c r="H82" i="4"/>
  <c r="G82" i="4"/>
  <c r="F82" i="4"/>
  <c r="E82" i="4"/>
  <c r="D82" i="4"/>
  <c r="P81" i="4"/>
  <c r="P80" i="4"/>
  <c r="P79" i="4"/>
  <c r="R160" i="1"/>
  <c r="R159" i="1"/>
  <c r="R152" i="1"/>
  <c r="Q152" i="1" s="1"/>
  <c r="C95" i="4"/>
  <c r="R151" i="1" s="1"/>
  <c r="Q151" i="1" s="1"/>
  <c r="C99" i="1"/>
  <c r="C95" i="1" s="1"/>
  <c r="R162" i="1" l="1"/>
  <c r="R164" i="1"/>
  <c r="P92" i="4"/>
  <c r="P87" i="4"/>
  <c r="P97" i="4"/>
  <c r="P82" i="4"/>
  <c r="P75" i="4" l="1"/>
  <c r="P77" i="4"/>
  <c r="P74" i="4"/>
  <c r="P73" i="4"/>
  <c r="P71" i="4"/>
  <c r="P69" i="4"/>
  <c r="P68" i="4"/>
  <c r="P67" i="4"/>
  <c r="P65" i="4"/>
  <c r="P63" i="4"/>
  <c r="P62" i="4"/>
  <c r="P61" i="4"/>
  <c r="P59" i="4"/>
  <c r="P57" i="4"/>
  <c r="P56" i="4"/>
  <c r="P55" i="4"/>
  <c r="P53" i="4"/>
  <c r="P51" i="4"/>
  <c r="P50" i="4"/>
  <c r="P49" i="4"/>
  <c r="P46" i="4"/>
  <c r="P44" i="4"/>
  <c r="P43" i="4"/>
  <c r="P41" i="4"/>
  <c r="P40" i="4"/>
  <c r="P38" i="4"/>
  <c r="P36" i="4"/>
  <c r="P35" i="4"/>
  <c r="P33" i="4"/>
  <c r="P32" i="4"/>
  <c r="P30" i="4"/>
  <c r="P28" i="4"/>
  <c r="P27" i="4"/>
  <c r="P25" i="4"/>
  <c r="P24" i="4"/>
  <c r="P22" i="4"/>
  <c r="P20" i="4"/>
  <c r="P19" i="4"/>
  <c r="P17" i="4"/>
  <c r="P16" i="4"/>
  <c r="P14" i="4"/>
  <c r="P12" i="4"/>
  <c r="P11" i="4"/>
  <c r="P9" i="4"/>
  <c r="P8" i="4"/>
  <c r="F13" i="4"/>
  <c r="E13" i="4"/>
  <c r="D13" i="4"/>
  <c r="O99" i="4"/>
  <c r="Q161" i="1" s="1"/>
  <c r="Q158" i="1" s="1"/>
  <c r="N99" i="4"/>
  <c r="P161" i="1" s="1"/>
  <c r="P158" i="1" s="1"/>
  <c r="M99" i="4"/>
  <c r="O161" i="1" s="1"/>
  <c r="O158" i="1" s="1"/>
  <c r="L99" i="4"/>
  <c r="N161" i="1" s="1"/>
  <c r="N158" i="1" s="1"/>
  <c r="K99" i="4"/>
  <c r="M161" i="1" s="1"/>
  <c r="M158" i="1" s="1"/>
  <c r="J99" i="4"/>
  <c r="L161" i="1" s="1"/>
  <c r="L158" i="1" s="1"/>
  <c r="I99" i="4"/>
  <c r="K161" i="1" s="1"/>
  <c r="K158" i="1" s="1"/>
  <c r="H99" i="4"/>
  <c r="J161" i="1" s="1"/>
  <c r="J158" i="1" s="1"/>
  <c r="G99" i="4"/>
  <c r="I161" i="1" s="1"/>
  <c r="I158" i="1" s="1"/>
  <c r="F99" i="4"/>
  <c r="H161" i="1" s="1"/>
  <c r="H158" i="1" s="1"/>
  <c r="E99" i="4"/>
  <c r="G161" i="1" s="1"/>
  <c r="G158" i="1" s="1"/>
  <c r="D99" i="4"/>
  <c r="F161" i="1" s="1"/>
  <c r="F158" i="1" s="1"/>
  <c r="O76" i="4"/>
  <c r="N76" i="4"/>
  <c r="M76" i="4"/>
  <c r="L76" i="4"/>
  <c r="K76" i="4"/>
  <c r="J76" i="4"/>
  <c r="I76" i="4"/>
  <c r="H76" i="4"/>
  <c r="G76" i="4"/>
  <c r="F76" i="4"/>
  <c r="E76" i="4"/>
  <c r="D76" i="4"/>
  <c r="O70" i="4"/>
  <c r="N70" i="4"/>
  <c r="M70" i="4"/>
  <c r="L70" i="4"/>
  <c r="K70" i="4"/>
  <c r="J70" i="4"/>
  <c r="I70" i="4"/>
  <c r="H70" i="4"/>
  <c r="G70" i="4"/>
  <c r="F70" i="4"/>
  <c r="E70" i="4"/>
  <c r="D70" i="4"/>
  <c r="O64" i="4"/>
  <c r="N64" i="4"/>
  <c r="M64" i="4"/>
  <c r="L64" i="4"/>
  <c r="K64" i="4"/>
  <c r="J64" i="4"/>
  <c r="I64" i="4"/>
  <c r="H64" i="4"/>
  <c r="G64" i="4"/>
  <c r="F64" i="4"/>
  <c r="E64" i="4"/>
  <c r="D64" i="4"/>
  <c r="O58" i="4"/>
  <c r="N58" i="4"/>
  <c r="M58" i="4"/>
  <c r="L58" i="4"/>
  <c r="K58" i="4"/>
  <c r="J58" i="4"/>
  <c r="I58" i="4"/>
  <c r="H58" i="4"/>
  <c r="G58" i="4"/>
  <c r="F58" i="4"/>
  <c r="E58" i="4"/>
  <c r="D58" i="4"/>
  <c r="O52" i="4"/>
  <c r="N52" i="4"/>
  <c r="M52" i="4"/>
  <c r="L52" i="4"/>
  <c r="K52" i="4"/>
  <c r="J52" i="4"/>
  <c r="I52" i="4"/>
  <c r="H52" i="4"/>
  <c r="G52" i="4"/>
  <c r="F52" i="4"/>
  <c r="E52" i="4"/>
  <c r="D52" i="4"/>
  <c r="P34" i="4"/>
  <c r="P26" i="4"/>
  <c r="P42" i="4"/>
  <c r="P18" i="4"/>
  <c r="H13" i="4"/>
  <c r="I13" i="4"/>
  <c r="J13" i="4"/>
  <c r="K13" i="4"/>
  <c r="L13" i="4"/>
  <c r="M13" i="4"/>
  <c r="N13" i="4"/>
  <c r="O13" i="4"/>
  <c r="G13" i="4"/>
  <c r="G10" i="4"/>
  <c r="P10" i="4" s="1"/>
  <c r="J101" i="4" l="1"/>
  <c r="H101" i="4"/>
  <c r="I101" i="4"/>
  <c r="F101" i="4"/>
  <c r="E101" i="4"/>
  <c r="N101" i="4"/>
  <c r="G101" i="4"/>
  <c r="L101" i="4"/>
  <c r="O101" i="4"/>
  <c r="M101" i="4"/>
  <c r="K101" i="4"/>
  <c r="D101" i="4"/>
  <c r="P64" i="4"/>
  <c r="P76" i="4"/>
  <c r="P45" i="4"/>
  <c r="P29" i="4"/>
  <c r="P37" i="4"/>
  <c r="P52" i="4"/>
  <c r="P58" i="4"/>
  <c r="P70" i="4"/>
  <c r="P13" i="4"/>
  <c r="R161" i="1"/>
  <c r="R158" i="1"/>
  <c r="P21" i="4"/>
  <c r="O99" i="1"/>
  <c r="M99" i="1"/>
  <c r="L99" i="1"/>
  <c r="K99" i="1"/>
  <c r="J99" i="1"/>
  <c r="I99" i="1"/>
  <c r="G8" i="1"/>
  <c r="G99" i="1" s="1"/>
  <c r="F8" i="1"/>
  <c r="F99" i="1" s="1"/>
  <c r="R7" i="1"/>
  <c r="C17" i="2"/>
  <c r="D61" i="3" s="1"/>
  <c r="C69" i="1"/>
  <c r="C65" i="1" s="1"/>
  <c r="C16" i="1"/>
  <c r="R10" i="1"/>
  <c r="R9" i="1"/>
  <c r="N12" i="2"/>
  <c r="M12" i="2"/>
  <c r="L12" i="2"/>
  <c r="K12" i="2"/>
  <c r="J12" i="2"/>
  <c r="I12" i="2"/>
  <c r="H12" i="2"/>
  <c r="G12" i="2"/>
  <c r="F12" i="2"/>
  <c r="E12" i="2"/>
  <c r="D12" i="2"/>
  <c r="C12" i="2"/>
  <c r="I61" i="3"/>
  <c r="D14" i="2"/>
  <c r="E64" i="3" s="1"/>
  <c r="N14" i="2"/>
  <c r="O64" i="3" s="1"/>
  <c r="M14" i="2"/>
  <c r="N64" i="3" s="1"/>
  <c r="L14" i="2"/>
  <c r="M64" i="3" s="1"/>
  <c r="K14" i="2"/>
  <c r="L64" i="3" s="1"/>
  <c r="J14" i="2"/>
  <c r="K64" i="3" s="1"/>
  <c r="I14" i="2"/>
  <c r="J64" i="3" s="1"/>
  <c r="H14" i="2"/>
  <c r="I64" i="3" s="1"/>
  <c r="G14" i="2"/>
  <c r="H64" i="3" s="1"/>
  <c r="F14" i="2"/>
  <c r="G64" i="3" s="1"/>
  <c r="E14" i="2"/>
  <c r="F64" i="3" s="1"/>
  <c r="C14" i="2"/>
  <c r="D64" i="3" s="1"/>
  <c r="N15" i="2"/>
  <c r="M15" i="2"/>
  <c r="L15" i="2"/>
  <c r="K15" i="2"/>
  <c r="J15" i="2"/>
  <c r="I15" i="2"/>
  <c r="H15" i="2"/>
  <c r="G15" i="2"/>
  <c r="F15" i="2"/>
  <c r="E15" i="2"/>
  <c r="D15" i="2"/>
  <c r="C15" i="2"/>
  <c r="N17" i="2"/>
  <c r="O61" i="3" s="1"/>
  <c r="M17" i="2"/>
  <c r="N61" i="3" s="1"/>
  <c r="L17" i="2"/>
  <c r="M61" i="3" s="1"/>
  <c r="K17" i="2"/>
  <c r="L61" i="3" s="1"/>
  <c r="J17" i="2"/>
  <c r="K61" i="3" s="1"/>
  <c r="I17" i="2"/>
  <c r="J61" i="3" s="1"/>
  <c r="H17" i="2"/>
  <c r="G17" i="2"/>
  <c r="H61" i="3" s="1"/>
  <c r="F17" i="2"/>
  <c r="G61" i="3" s="1"/>
  <c r="E17" i="2"/>
  <c r="F61" i="3" s="1"/>
  <c r="D17" i="2"/>
  <c r="E61" i="3" s="1"/>
  <c r="P99" i="1" l="1"/>
  <c r="N99" i="1"/>
  <c r="G65" i="3"/>
  <c r="G66" i="3" s="1"/>
  <c r="F65" i="3"/>
  <c r="F66" i="3" s="1"/>
  <c r="K65" i="3"/>
  <c r="K66" i="3" s="1"/>
  <c r="N65" i="3"/>
  <c r="N66" i="3" s="1"/>
  <c r="M65" i="3"/>
  <c r="M66" i="3" s="1"/>
  <c r="H65" i="3"/>
  <c r="H66" i="3" s="1"/>
  <c r="O65" i="3"/>
  <c r="O66" i="3" s="1"/>
  <c r="D65" i="3"/>
  <c r="D66" i="3" s="1"/>
  <c r="Q99" i="1"/>
  <c r="H99" i="1"/>
  <c r="L54" i="1"/>
  <c r="M54" i="1"/>
  <c r="K54" i="1"/>
  <c r="C49" i="1"/>
  <c r="J54" i="1"/>
  <c r="Q54" i="1"/>
  <c r="I54" i="1"/>
  <c r="O54" i="1"/>
  <c r="P54" i="1"/>
  <c r="H54" i="1"/>
  <c r="G54" i="1"/>
  <c r="N54" i="1"/>
  <c r="F54" i="1"/>
  <c r="Q55" i="1"/>
  <c r="I55" i="1"/>
  <c r="P55" i="1"/>
  <c r="H55" i="1"/>
  <c r="G55" i="1"/>
  <c r="L55" i="1"/>
  <c r="O55" i="1"/>
  <c r="N55" i="1"/>
  <c r="M55" i="1"/>
  <c r="K55" i="1"/>
  <c r="F55" i="1"/>
  <c r="J55" i="1"/>
  <c r="C12" i="1"/>
  <c r="L18" i="1"/>
  <c r="L20" i="1"/>
  <c r="L14" i="1"/>
  <c r="L126" i="1"/>
  <c r="L124" i="1"/>
  <c r="L122" i="1"/>
  <c r="L120" i="1"/>
  <c r="L118" i="1"/>
  <c r="L103" i="1"/>
  <c r="L101" i="1"/>
  <c r="L97" i="1"/>
  <c r="L77" i="1"/>
  <c r="L75" i="1"/>
  <c r="L73" i="1"/>
  <c r="L71" i="1"/>
  <c r="L67" i="1"/>
  <c r="L52" i="1"/>
  <c r="L26" i="1"/>
  <c r="L24" i="1"/>
  <c r="L22" i="1"/>
  <c r="L127" i="1"/>
  <c r="L117" i="1"/>
  <c r="L70" i="1"/>
  <c r="L23" i="1"/>
  <c r="L19" i="1"/>
  <c r="L102" i="1"/>
  <c r="L53" i="1"/>
  <c r="L100" i="1"/>
  <c r="L51" i="1"/>
  <c r="L123" i="1"/>
  <c r="L74" i="1"/>
  <c r="L119" i="1"/>
  <c r="L125" i="1"/>
  <c r="L76" i="1"/>
  <c r="L17" i="1"/>
  <c r="L21" i="1"/>
  <c r="L121" i="1"/>
  <c r="L78" i="1"/>
  <c r="L25" i="1"/>
  <c r="L98" i="1"/>
  <c r="L72" i="1"/>
  <c r="M126" i="1"/>
  <c r="M124" i="1"/>
  <c r="M122" i="1"/>
  <c r="M120" i="1"/>
  <c r="M118" i="1"/>
  <c r="M103" i="1"/>
  <c r="M101" i="1"/>
  <c r="M97" i="1"/>
  <c r="M77" i="1"/>
  <c r="M75" i="1"/>
  <c r="M73" i="1"/>
  <c r="M71" i="1"/>
  <c r="M67" i="1"/>
  <c r="M52" i="1"/>
  <c r="M26" i="1"/>
  <c r="M24" i="1"/>
  <c r="M22" i="1"/>
  <c r="M20" i="1"/>
  <c r="M18" i="1"/>
  <c r="M14" i="1"/>
  <c r="M102" i="1"/>
  <c r="M53" i="1"/>
  <c r="M100" i="1"/>
  <c r="M51" i="1"/>
  <c r="M127" i="1"/>
  <c r="M98" i="1"/>
  <c r="M119" i="1"/>
  <c r="M125" i="1"/>
  <c r="M76" i="1"/>
  <c r="M17" i="1"/>
  <c r="M21" i="1"/>
  <c r="M121" i="1"/>
  <c r="M78" i="1"/>
  <c r="M70" i="1"/>
  <c r="M25" i="1"/>
  <c r="M19" i="1"/>
  <c r="M23" i="1"/>
  <c r="M72" i="1"/>
  <c r="M123" i="1"/>
  <c r="M117" i="1"/>
  <c r="M74" i="1"/>
  <c r="J127" i="1"/>
  <c r="J125" i="1"/>
  <c r="J123" i="1"/>
  <c r="J121" i="1"/>
  <c r="J119" i="1"/>
  <c r="J117" i="1"/>
  <c r="J102" i="1"/>
  <c r="J100" i="1"/>
  <c r="J98" i="1"/>
  <c r="J78" i="1"/>
  <c r="J76" i="1"/>
  <c r="J74" i="1"/>
  <c r="J72" i="1"/>
  <c r="J70" i="1"/>
  <c r="J53" i="1"/>
  <c r="J51" i="1"/>
  <c r="J25" i="1"/>
  <c r="J23" i="1"/>
  <c r="J21" i="1"/>
  <c r="J19" i="1"/>
  <c r="J17" i="1"/>
  <c r="J124" i="1"/>
  <c r="J77" i="1"/>
  <c r="J122" i="1"/>
  <c r="J75" i="1"/>
  <c r="J120" i="1"/>
  <c r="J73" i="1"/>
  <c r="J24" i="1"/>
  <c r="J20" i="1"/>
  <c r="J14" i="1"/>
  <c r="J18" i="1"/>
  <c r="J126" i="1"/>
  <c r="J103" i="1"/>
  <c r="J22" i="1"/>
  <c r="J26" i="1"/>
  <c r="J118" i="1"/>
  <c r="J97" i="1"/>
  <c r="J52" i="1"/>
  <c r="J67" i="1"/>
  <c r="J101" i="1"/>
  <c r="J71" i="1"/>
  <c r="K77" i="1"/>
  <c r="K26" i="1"/>
  <c r="K127" i="1"/>
  <c r="K125" i="1"/>
  <c r="K123" i="1"/>
  <c r="K121" i="1"/>
  <c r="K119" i="1"/>
  <c r="K117" i="1"/>
  <c r="K102" i="1"/>
  <c r="K100" i="1"/>
  <c r="K98" i="1"/>
  <c r="K78" i="1"/>
  <c r="K76" i="1"/>
  <c r="K74" i="1"/>
  <c r="K72" i="1"/>
  <c r="K70" i="1"/>
  <c r="K53" i="1"/>
  <c r="K51" i="1"/>
  <c r="K25" i="1"/>
  <c r="K23" i="1"/>
  <c r="K21" i="1"/>
  <c r="K19" i="1"/>
  <c r="K17" i="1"/>
  <c r="K75" i="1"/>
  <c r="K73" i="1"/>
  <c r="K71" i="1"/>
  <c r="K126" i="1"/>
  <c r="K124" i="1"/>
  <c r="K120" i="1"/>
  <c r="K118" i="1"/>
  <c r="K103" i="1"/>
  <c r="K101" i="1"/>
  <c r="K52" i="1"/>
  <c r="K122" i="1"/>
  <c r="K97" i="1"/>
  <c r="K67" i="1"/>
  <c r="K24" i="1"/>
  <c r="K20" i="1"/>
  <c r="K14" i="1"/>
  <c r="K22" i="1"/>
  <c r="K18" i="1"/>
  <c r="N126" i="1"/>
  <c r="N124" i="1"/>
  <c r="N122" i="1"/>
  <c r="N120" i="1"/>
  <c r="N118" i="1"/>
  <c r="N103" i="1"/>
  <c r="N101" i="1"/>
  <c r="N97" i="1"/>
  <c r="N77" i="1"/>
  <c r="N75" i="1"/>
  <c r="N73" i="1"/>
  <c r="N71" i="1"/>
  <c r="N67" i="1"/>
  <c r="N52" i="1"/>
  <c r="N26" i="1"/>
  <c r="N24" i="1"/>
  <c r="N22" i="1"/>
  <c r="N20" i="1"/>
  <c r="N18" i="1"/>
  <c r="N14" i="1"/>
  <c r="N100" i="1"/>
  <c r="N51" i="1"/>
  <c r="N127" i="1"/>
  <c r="N98" i="1"/>
  <c r="N125" i="1"/>
  <c r="N78" i="1"/>
  <c r="N25" i="1"/>
  <c r="N21" i="1"/>
  <c r="N17" i="1"/>
  <c r="N123" i="1"/>
  <c r="N76" i="1"/>
  <c r="N53" i="1"/>
  <c r="N121" i="1"/>
  <c r="N70" i="1"/>
  <c r="N19" i="1"/>
  <c r="N102" i="1"/>
  <c r="N23" i="1"/>
  <c r="N72" i="1"/>
  <c r="N117" i="1"/>
  <c r="N74" i="1"/>
  <c r="N119" i="1"/>
  <c r="G121" i="1"/>
  <c r="G74" i="1"/>
  <c r="G53" i="1"/>
  <c r="G126" i="1"/>
  <c r="G124" i="1"/>
  <c r="G122" i="1"/>
  <c r="G120" i="1"/>
  <c r="G118" i="1"/>
  <c r="G103" i="1"/>
  <c r="G101" i="1"/>
  <c r="G97" i="1"/>
  <c r="G77" i="1"/>
  <c r="G75" i="1"/>
  <c r="G73" i="1"/>
  <c r="G71" i="1"/>
  <c r="G67" i="1"/>
  <c r="G52" i="1"/>
  <c r="G26" i="1"/>
  <c r="G24" i="1"/>
  <c r="G22" i="1"/>
  <c r="G20" i="1"/>
  <c r="G18" i="1"/>
  <c r="G14" i="1"/>
  <c r="G127" i="1"/>
  <c r="G125" i="1"/>
  <c r="G78" i="1"/>
  <c r="G123" i="1"/>
  <c r="G100" i="1"/>
  <c r="G98" i="1"/>
  <c r="G76" i="1"/>
  <c r="G70" i="1"/>
  <c r="G119" i="1"/>
  <c r="G117" i="1"/>
  <c r="G102" i="1"/>
  <c r="G72" i="1"/>
  <c r="G51" i="1"/>
  <c r="G23" i="1"/>
  <c r="G19" i="1"/>
  <c r="G17" i="1"/>
  <c r="G21" i="1"/>
  <c r="G25" i="1"/>
  <c r="H21" i="1"/>
  <c r="H17" i="1"/>
  <c r="H19" i="1"/>
  <c r="H127" i="1"/>
  <c r="H125" i="1"/>
  <c r="H123" i="1"/>
  <c r="H121" i="1"/>
  <c r="H119" i="1"/>
  <c r="H117" i="1"/>
  <c r="H102" i="1"/>
  <c r="H100" i="1"/>
  <c r="H98" i="1"/>
  <c r="H78" i="1"/>
  <c r="H76" i="1"/>
  <c r="H74" i="1"/>
  <c r="H72" i="1"/>
  <c r="H70" i="1"/>
  <c r="H53" i="1"/>
  <c r="H51" i="1"/>
  <c r="H25" i="1"/>
  <c r="H23" i="1"/>
  <c r="H26" i="1"/>
  <c r="H22" i="1"/>
  <c r="H18" i="1"/>
  <c r="H126" i="1"/>
  <c r="H97" i="1"/>
  <c r="H124" i="1"/>
  <c r="H77" i="1"/>
  <c r="H122" i="1"/>
  <c r="H67" i="1"/>
  <c r="H101" i="1"/>
  <c r="H20" i="1"/>
  <c r="H71" i="1"/>
  <c r="H24" i="1"/>
  <c r="H103" i="1"/>
  <c r="H73" i="1"/>
  <c r="H118" i="1"/>
  <c r="H75" i="1"/>
  <c r="H52" i="1"/>
  <c r="H120" i="1"/>
  <c r="H14" i="1"/>
  <c r="P19" i="1"/>
  <c r="P17" i="1"/>
  <c r="P21" i="1"/>
  <c r="P127" i="1"/>
  <c r="P125" i="1"/>
  <c r="P123" i="1"/>
  <c r="P121" i="1"/>
  <c r="P119" i="1"/>
  <c r="P117" i="1"/>
  <c r="P102" i="1"/>
  <c r="P100" i="1"/>
  <c r="P98" i="1"/>
  <c r="P78" i="1"/>
  <c r="P76" i="1"/>
  <c r="P74" i="1"/>
  <c r="P72" i="1"/>
  <c r="P70" i="1"/>
  <c r="P53" i="1"/>
  <c r="P51" i="1"/>
  <c r="P25" i="1"/>
  <c r="P23" i="1"/>
  <c r="P122" i="1"/>
  <c r="P75" i="1"/>
  <c r="P24" i="1"/>
  <c r="P20" i="1"/>
  <c r="P14" i="1"/>
  <c r="P120" i="1"/>
  <c r="P73" i="1"/>
  <c r="P118" i="1"/>
  <c r="P71" i="1"/>
  <c r="P77" i="1"/>
  <c r="P26" i="1"/>
  <c r="P97" i="1"/>
  <c r="P52" i="1"/>
  <c r="P67" i="1"/>
  <c r="P124" i="1"/>
  <c r="P101" i="1"/>
  <c r="P18" i="1"/>
  <c r="P22" i="1"/>
  <c r="P126" i="1"/>
  <c r="P103" i="1"/>
  <c r="F126" i="1"/>
  <c r="F124" i="1"/>
  <c r="F122" i="1"/>
  <c r="F120" i="1"/>
  <c r="F118" i="1"/>
  <c r="F103" i="1"/>
  <c r="F101" i="1"/>
  <c r="F97" i="1"/>
  <c r="F77" i="1"/>
  <c r="F75" i="1"/>
  <c r="F73" i="1"/>
  <c r="F71" i="1"/>
  <c r="F67" i="1"/>
  <c r="F52" i="1"/>
  <c r="F26" i="1"/>
  <c r="F24" i="1"/>
  <c r="F22" i="1"/>
  <c r="F20" i="1"/>
  <c r="F18" i="1"/>
  <c r="F14" i="1"/>
  <c r="F119" i="1"/>
  <c r="F72" i="1"/>
  <c r="F117" i="1"/>
  <c r="F70" i="1"/>
  <c r="F102" i="1"/>
  <c r="F53" i="1"/>
  <c r="F23" i="1"/>
  <c r="F19" i="1"/>
  <c r="F25" i="1"/>
  <c r="F123" i="1"/>
  <c r="F100" i="1"/>
  <c r="F74" i="1"/>
  <c r="F125" i="1"/>
  <c r="F76" i="1"/>
  <c r="F17" i="1"/>
  <c r="F127" i="1"/>
  <c r="F121" i="1"/>
  <c r="F78" i="1"/>
  <c r="F21" i="1"/>
  <c r="F51" i="1"/>
  <c r="F98" i="1"/>
  <c r="O70" i="1"/>
  <c r="O126" i="1"/>
  <c r="O124" i="1"/>
  <c r="O122" i="1"/>
  <c r="O120" i="1"/>
  <c r="O118" i="1"/>
  <c r="O103" i="1"/>
  <c r="O101" i="1"/>
  <c r="O97" i="1"/>
  <c r="O77" i="1"/>
  <c r="O75" i="1"/>
  <c r="O73" i="1"/>
  <c r="O71" i="1"/>
  <c r="O67" i="1"/>
  <c r="O52" i="1"/>
  <c r="O26" i="1"/>
  <c r="O24" i="1"/>
  <c r="O22" i="1"/>
  <c r="O20" i="1"/>
  <c r="O18" i="1"/>
  <c r="O14" i="1"/>
  <c r="O123" i="1"/>
  <c r="O121" i="1"/>
  <c r="O119" i="1"/>
  <c r="O117" i="1"/>
  <c r="O102" i="1"/>
  <c r="O100" i="1"/>
  <c r="O98" i="1"/>
  <c r="O53" i="1"/>
  <c r="O51" i="1"/>
  <c r="O127" i="1"/>
  <c r="O78" i="1"/>
  <c r="O72" i="1"/>
  <c r="O125" i="1"/>
  <c r="O76" i="1"/>
  <c r="O74" i="1"/>
  <c r="O25" i="1"/>
  <c r="O21" i="1"/>
  <c r="O17" i="1"/>
  <c r="O19" i="1"/>
  <c r="O23" i="1"/>
  <c r="I127" i="1"/>
  <c r="I125" i="1"/>
  <c r="I123" i="1"/>
  <c r="I121" i="1"/>
  <c r="I119" i="1"/>
  <c r="I117" i="1"/>
  <c r="I102" i="1"/>
  <c r="I100" i="1"/>
  <c r="I98" i="1"/>
  <c r="I78" i="1"/>
  <c r="I76" i="1"/>
  <c r="I74" i="1"/>
  <c r="I72" i="1"/>
  <c r="I70" i="1"/>
  <c r="I53" i="1"/>
  <c r="I51" i="1"/>
  <c r="I25" i="1"/>
  <c r="I23" i="1"/>
  <c r="I21" i="1"/>
  <c r="I19" i="1"/>
  <c r="I17" i="1"/>
  <c r="I126" i="1"/>
  <c r="I97" i="1"/>
  <c r="I124" i="1"/>
  <c r="I77" i="1"/>
  <c r="I122" i="1"/>
  <c r="I75" i="1"/>
  <c r="I120" i="1"/>
  <c r="I71" i="1"/>
  <c r="I24" i="1"/>
  <c r="I18" i="1"/>
  <c r="I103" i="1"/>
  <c r="I22" i="1"/>
  <c r="I73" i="1"/>
  <c r="I26" i="1"/>
  <c r="I118" i="1"/>
  <c r="I52" i="1"/>
  <c r="I67" i="1"/>
  <c r="I14" i="1"/>
  <c r="I101" i="1"/>
  <c r="I20" i="1"/>
  <c r="Q127" i="1"/>
  <c r="Q125" i="1"/>
  <c r="Q123" i="1"/>
  <c r="Q121" i="1"/>
  <c r="Q119" i="1"/>
  <c r="Q117" i="1"/>
  <c r="Q102" i="1"/>
  <c r="Q100" i="1"/>
  <c r="Q98" i="1"/>
  <c r="Q78" i="1"/>
  <c r="Q76" i="1"/>
  <c r="Q74" i="1"/>
  <c r="Q72" i="1"/>
  <c r="Q70" i="1"/>
  <c r="Q53" i="1"/>
  <c r="Q51" i="1"/>
  <c r="Q25" i="1"/>
  <c r="Q23" i="1"/>
  <c r="Q21" i="1"/>
  <c r="Q19" i="1"/>
  <c r="Q17" i="1"/>
  <c r="Q120" i="1"/>
  <c r="Q73" i="1"/>
  <c r="Q118" i="1"/>
  <c r="Q71" i="1"/>
  <c r="Q103" i="1"/>
  <c r="Q67" i="1"/>
  <c r="Q97" i="1"/>
  <c r="Q122" i="1"/>
  <c r="Q52" i="1"/>
  <c r="Q124" i="1"/>
  <c r="Q101" i="1"/>
  <c r="Q75" i="1"/>
  <c r="Q18" i="1"/>
  <c r="Q22" i="1"/>
  <c r="Q14" i="1"/>
  <c r="Q126" i="1"/>
  <c r="Q77" i="1"/>
  <c r="Q20" i="1"/>
  <c r="Q26" i="1"/>
  <c r="Q24" i="1"/>
  <c r="L65" i="3"/>
  <c r="L66" i="3" s="1"/>
  <c r="E65" i="3"/>
  <c r="E66" i="3" s="1"/>
  <c r="I65" i="3"/>
  <c r="I66" i="3" s="1"/>
  <c r="J65" i="3"/>
  <c r="J66" i="3" s="1"/>
  <c r="O56" i="3"/>
  <c r="N56" i="3"/>
  <c r="M56" i="3"/>
  <c r="L56" i="3"/>
  <c r="K56" i="3"/>
  <c r="J56" i="3"/>
  <c r="I56" i="3"/>
  <c r="H56" i="3"/>
  <c r="G56" i="3"/>
  <c r="F56" i="3"/>
  <c r="E56" i="3"/>
  <c r="D56" i="3"/>
  <c r="O54" i="3"/>
  <c r="O55" i="3" s="1"/>
  <c r="N54" i="3"/>
  <c r="N55" i="3" s="1"/>
  <c r="M54" i="3"/>
  <c r="M55" i="3" s="1"/>
  <c r="L54" i="3"/>
  <c r="L55" i="3" s="1"/>
  <c r="K54" i="3"/>
  <c r="K55" i="3" s="1"/>
  <c r="J54" i="3"/>
  <c r="J55" i="3" s="1"/>
  <c r="I54" i="3"/>
  <c r="I55" i="3" s="1"/>
  <c r="H54" i="3"/>
  <c r="H55" i="3" s="1"/>
  <c r="G54" i="3"/>
  <c r="G55" i="3" s="1"/>
  <c r="F54" i="3"/>
  <c r="F55" i="3" s="1"/>
  <c r="E54" i="3"/>
  <c r="E55" i="3" s="1"/>
  <c r="D54" i="3"/>
  <c r="D55" i="3" s="1"/>
  <c r="O52" i="3"/>
  <c r="O53" i="3" s="1"/>
  <c r="N52" i="3"/>
  <c r="N53" i="3" s="1"/>
  <c r="M52" i="3"/>
  <c r="M53" i="3" s="1"/>
  <c r="L52" i="3"/>
  <c r="L53" i="3" s="1"/>
  <c r="K52" i="3"/>
  <c r="K53" i="3" s="1"/>
  <c r="J52" i="3"/>
  <c r="J53" i="3" s="1"/>
  <c r="I52" i="3"/>
  <c r="I53" i="3" s="1"/>
  <c r="H52" i="3"/>
  <c r="H53" i="3" s="1"/>
  <c r="G52" i="3"/>
  <c r="G53" i="3" s="1"/>
  <c r="F52" i="3"/>
  <c r="F53" i="3" s="1"/>
  <c r="E52" i="3"/>
  <c r="E53" i="3" s="1"/>
  <c r="D52" i="3"/>
  <c r="D53" i="3" s="1"/>
  <c r="P99" i="4" l="1"/>
  <c r="J57" i="3"/>
  <c r="D57" i="3"/>
  <c r="P56" i="3"/>
  <c r="E57" i="3"/>
  <c r="O57" i="3"/>
  <c r="G57" i="3"/>
  <c r="H57" i="3"/>
  <c r="M57" i="3"/>
  <c r="N57" i="3"/>
  <c r="F57" i="3"/>
  <c r="I57" i="3"/>
  <c r="K57" i="3"/>
  <c r="L57" i="3"/>
  <c r="P55" i="3"/>
  <c r="O34" i="3"/>
  <c r="N34" i="3"/>
  <c r="M34" i="3"/>
  <c r="L34" i="3"/>
  <c r="K34" i="3"/>
  <c r="J34" i="3"/>
  <c r="I34" i="3"/>
  <c r="H34" i="3"/>
  <c r="G34" i="3"/>
  <c r="F34" i="3"/>
  <c r="E34" i="3"/>
  <c r="D34" i="3"/>
  <c r="F26" i="3"/>
  <c r="F27" i="3" s="1"/>
  <c r="G26" i="3"/>
  <c r="G27" i="3" s="1"/>
  <c r="K26" i="3"/>
  <c r="K27" i="3" s="1"/>
  <c r="N26" i="3"/>
  <c r="N27" i="3" s="1"/>
  <c r="O26" i="3"/>
  <c r="O27" i="3" s="1"/>
  <c r="E26" i="3"/>
  <c r="E27" i="3" s="1"/>
  <c r="M26" i="3"/>
  <c r="M27" i="3" s="1"/>
  <c r="L26" i="3"/>
  <c r="L27" i="3" s="1"/>
  <c r="L35" i="3" s="1"/>
  <c r="J26" i="3"/>
  <c r="J27" i="3" s="1"/>
  <c r="I26" i="3"/>
  <c r="I27" i="3" s="1"/>
  <c r="H26" i="3"/>
  <c r="H27" i="3" s="1"/>
  <c r="D26" i="3"/>
  <c r="D27" i="3" s="1"/>
  <c r="O32" i="3"/>
  <c r="O33" i="3" s="1"/>
  <c r="N32" i="3"/>
  <c r="N33" i="3" s="1"/>
  <c r="M32" i="3"/>
  <c r="M33" i="3" s="1"/>
  <c r="L32" i="3"/>
  <c r="L33" i="3" s="1"/>
  <c r="K32" i="3"/>
  <c r="K33" i="3" s="1"/>
  <c r="J32" i="3"/>
  <c r="J33" i="3" s="1"/>
  <c r="I32" i="3"/>
  <c r="I33" i="3" s="1"/>
  <c r="H32" i="3"/>
  <c r="H33" i="3" s="1"/>
  <c r="G32" i="3"/>
  <c r="G33" i="3" s="1"/>
  <c r="F32" i="3"/>
  <c r="F33" i="3" s="1"/>
  <c r="E32" i="3"/>
  <c r="E33" i="3" s="1"/>
  <c r="D32" i="3"/>
  <c r="D33" i="3" s="1"/>
  <c r="O30" i="3"/>
  <c r="O31" i="3" s="1"/>
  <c r="N30" i="3"/>
  <c r="N31" i="3" s="1"/>
  <c r="M30" i="3"/>
  <c r="M31" i="3" s="1"/>
  <c r="L30" i="3"/>
  <c r="L31" i="3" s="1"/>
  <c r="K30" i="3"/>
  <c r="K31" i="3" s="1"/>
  <c r="J30" i="3"/>
  <c r="J31" i="3" s="1"/>
  <c r="I30" i="3"/>
  <c r="I31" i="3" s="1"/>
  <c r="H30" i="3"/>
  <c r="H31" i="3" s="1"/>
  <c r="G30" i="3"/>
  <c r="G31" i="3" s="1"/>
  <c r="F30" i="3"/>
  <c r="F31" i="3" s="1"/>
  <c r="E30" i="3"/>
  <c r="E31" i="3" s="1"/>
  <c r="D30" i="3"/>
  <c r="D31" i="3" s="1"/>
  <c r="O39" i="3"/>
  <c r="N39" i="3"/>
  <c r="M39" i="3"/>
  <c r="L39" i="3"/>
  <c r="K39" i="3"/>
  <c r="J39" i="3"/>
  <c r="I39" i="3"/>
  <c r="H39" i="3"/>
  <c r="G39" i="3"/>
  <c r="F39" i="3"/>
  <c r="E39" i="3"/>
  <c r="D39" i="3"/>
  <c r="O14" i="3"/>
  <c r="N14" i="3"/>
  <c r="M14" i="3"/>
  <c r="L14" i="3"/>
  <c r="K14" i="3"/>
  <c r="J14" i="3"/>
  <c r="I14" i="3"/>
  <c r="H14" i="3"/>
  <c r="G14" i="3"/>
  <c r="F14" i="3"/>
  <c r="E14" i="3"/>
  <c r="D14" i="3"/>
  <c r="O13" i="3"/>
  <c r="N13" i="3"/>
  <c r="M13" i="3"/>
  <c r="L13" i="3"/>
  <c r="K13" i="3"/>
  <c r="J13" i="3"/>
  <c r="I13" i="3"/>
  <c r="H13" i="3"/>
  <c r="G13" i="3"/>
  <c r="F13" i="3"/>
  <c r="E13" i="3"/>
  <c r="D13" i="3"/>
  <c r="P7" i="3"/>
  <c r="P101" i="4" l="1"/>
  <c r="L36" i="3"/>
  <c r="E35" i="3"/>
  <c r="E36" i="3" s="1"/>
  <c r="G35" i="3"/>
  <c r="G36" i="3" s="1"/>
  <c r="I35" i="3"/>
  <c r="I36" i="3" s="1"/>
  <c r="J15" i="3"/>
  <c r="F15" i="3"/>
  <c r="N15" i="3"/>
  <c r="O35" i="3"/>
  <c r="O36" i="3" s="1"/>
  <c r="H35" i="3"/>
  <c r="H36" i="3" s="1"/>
  <c r="J35" i="3"/>
  <c r="J36" i="3" s="1"/>
  <c r="K35" i="3"/>
  <c r="K36" i="3" s="1"/>
  <c r="D35" i="3"/>
  <c r="D36" i="3" s="1"/>
  <c r="M35" i="3"/>
  <c r="M36" i="3" s="1"/>
  <c r="F35" i="3"/>
  <c r="F36" i="3" s="1"/>
  <c r="N35" i="3"/>
  <c r="N36" i="3" s="1"/>
  <c r="I15" i="3"/>
  <c r="M15" i="3"/>
  <c r="E15" i="3"/>
  <c r="L15" i="3"/>
  <c r="D15" i="3"/>
  <c r="P39" i="3"/>
  <c r="P31" i="3"/>
  <c r="P33" i="3"/>
  <c r="G15" i="3"/>
  <c r="O15" i="3"/>
  <c r="H15" i="3"/>
  <c r="K15" i="3"/>
  <c r="P35" i="3" l="1"/>
  <c r="P36" i="3"/>
  <c r="P6" i="3" l="1"/>
  <c r="O20" i="2"/>
  <c r="N22" i="2" l="1"/>
  <c r="M22" i="2"/>
  <c r="L22" i="2"/>
  <c r="K22" i="2"/>
  <c r="J22" i="2"/>
  <c r="I22" i="2"/>
  <c r="H22" i="2"/>
  <c r="G22" i="2"/>
  <c r="F22" i="2"/>
  <c r="E22" i="2"/>
  <c r="D22" i="2"/>
  <c r="C22" i="2"/>
  <c r="Q130" i="1"/>
  <c r="P130" i="1"/>
  <c r="O130" i="1"/>
  <c r="N130" i="1"/>
  <c r="M130" i="1"/>
  <c r="L130" i="1"/>
  <c r="K130" i="1"/>
  <c r="J130" i="1"/>
  <c r="I130" i="1"/>
  <c r="H130" i="1"/>
  <c r="G130" i="1"/>
  <c r="F130" i="1"/>
  <c r="Q106" i="1"/>
  <c r="P106" i="1"/>
  <c r="O106" i="1"/>
  <c r="N106" i="1"/>
  <c r="M106" i="1"/>
  <c r="L106" i="1"/>
  <c r="K106" i="1"/>
  <c r="J106" i="1"/>
  <c r="I106" i="1"/>
  <c r="H106" i="1"/>
  <c r="G106" i="1"/>
  <c r="F106" i="1"/>
  <c r="Q81" i="1"/>
  <c r="P81" i="1"/>
  <c r="O81" i="1"/>
  <c r="N81" i="1"/>
  <c r="M81" i="1"/>
  <c r="L81" i="1"/>
  <c r="K81" i="1"/>
  <c r="J81" i="1"/>
  <c r="I81" i="1"/>
  <c r="H81" i="1"/>
  <c r="G81" i="1"/>
  <c r="F81" i="1"/>
  <c r="Q58" i="1"/>
  <c r="P58" i="1"/>
  <c r="O58" i="1"/>
  <c r="N58" i="1"/>
  <c r="M58" i="1"/>
  <c r="L58" i="1"/>
  <c r="K58" i="1"/>
  <c r="J58" i="1"/>
  <c r="I58" i="1"/>
  <c r="H58" i="1"/>
  <c r="G58" i="1"/>
  <c r="F58" i="1"/>
  <c r="O22" i="2" l="1"/>
  <c r="Q29" i="1"/>
  <c r="Q147" i="1" s="1"/>
  <c r="P29" i="1"/>
  <c r="P147" i="1" s="1"/>
  <c r="O29" i="1"/>
  <c r="O147" i="1" s="1"/>
  <c r="N29" i="1"/>
  <c r="N147" i="1" s="1"/>
  <c r="M29" i="1"/>
  <c r="M147" i="1" s="1"/>
  <c r="L29" i="1"/>
  <c r="L147" i="1" s="1"/>
  <c r="K29" i="1"/>
  <c r="K147" i="1" s="1"/>
  <c r="J29" i="1"/>
  <c r="J147" i="1" s="1"/>
  <c r="I29" i="1"/>
  <c r="I147" i="1" s="1"/>
  <c r="H29" i="1"/>
  <c r="H147" i="1" s="1"/>
  <c r="G29" i="1"/>
  <c r="G147" i="1" s="1"/>
  <c r="F29" i="1"/>
  <c r="R141" i="1"/>
  <c r="S141" i="1" s="1"/>
  <c r="R140" i="1"/>
  <c r="S140" i="1" s="1"/>
  <c r="R139" i="1"/>
  <c r="S139" i="1" s="1"/>
  <c r="R138" i="1"/>
  <c r="S138" i="1" s="1"/>
  <c r="R137" i="1"/>
  <c r="S137" i="1" s="1"/>
  <c r="R136" i="1"/>
  <c r="S136" i="1" s="1"/>
  <c r="R135" i="1"/>
  <c r="S135" i="1" s="1"/>
  <c r="R134" i="1"/>
  <c r="S134" i="1" s="1"/>
  <c r="R133" i="1"/>
  <c r="S133" i="1" s="1"/>
  <c r="R132" i="1"/>
  <c r="S132" i="1" s="1"/>
  <c r="R131" i="1"/>
  <c r="S131" i="1" s="1"/>
  <c r="R130" i="1"/>
  <c r="S130" i="1" s="1"/>
  <c r="R113" i="1"/>
  <c r="S113" i="1" s="1"/>
  <c r="R112" i="1"/>
  <c r="S112" i="1" s="1"/>
  <c r="R111" i="1"/>
  <c r="R110" i="1"/>
  <c r="S110" i="1" s="1"/>
  <c r="R109" i="1"/>
  <c r="R108" i="1"/>
  <c r="S108" i="1" s="1"/>
  <c r="R107" i="1"/>
  <c r="S107" i="1" s="1"/>
  <c r="R106" i="1"/>
  <c r="S106" i="1" s="1"/>
  <c r="R93" i="1"/>
  <c r="S93" i="1" s="1"/>
  <c r="R92" i="1"/>
  <c r="S92" i="1" s="1"/>
  <c r="R91" i="1"/>
  <c r="S91" i="1" s="1"/>
  <c r="R90" i="1"/>
  <c r="S90" i="1" s="1"/>
  <c r="R89" i="1"/>
  <c r="S89" i="1" s="1"/>
  <c r="R88" i="1"/>
  <c r="S88" i="1" s="1"/>
  <c r="R87" i="1"/>
  <c r="S87" i="1" s="1"/>
  <c r="R86" i="1"/>
  <c r="S86" i="1" s="1"/>
  <c r="R85" i="1"/>
  <c r="S85" i="1" s="1"/>
  <c r="R84" i="1"/>
  <c r="S84" i="1" s="1"/>
  <c r="R83" i="1"/>
  <c r="S83" i="1" s="1"/>
  <c r="R82" i="1"/>
  <c r="S82" i="1" s="1"/>
  <c r="R81" i="1"/>
  <c r="S81" i="1" s="1"/>
  <c r="R63" i="1"/>
  <c r="S63" i="1" s="1"/>
  <c r="R62" i="1"/>
  <c r="S62" i="1" s="1"/>
  <c r="R61" i="1"/>
  <c r="S61" i="1" s="1"/>
  <c r="R60" i="1"/>
  <c r="S60" i="1" s="1"/>
  <c r="R59" i="1"/>
  <c r="S59" i="1" s="1"/>
  <c r="R58" i="1"/>
  <c r="S58" i="1" s="1"/>
  <c r="R42" i="1"/>
  <c r="S42" i="1" s="1"/>
  <c r="R41" i="1"/>
  <c r="S41" i="1" s="1"/>
  <c r="R40" i="1"/>
  <c r="S40" i="1" s="1"/>
  <c r="R39" i="1"/>
  <c r="S39" i="1" s="1"/>
  <c r="R38" i="1"/>
  <c r="S38" i="1" s="1"/>
  <c r="R37" i="1"/>
  <c r="S37" i="1" s="1"/>
  <c r="R36" i="1"/>
  <c r="S36" i="1" s="1"/>
  <c r="R35" i="1"/>
  <c r="S35" i="1" s="1"/>
  <c r="R34" i="1"/>
  <c r="S34" i="1" s="1"/>
  <c r="R33" i="1"/>
  <c r="S33" i="1" s="1"/>
  <c r="R32" i="1"/>
  <c r="S32" i="1" s="1"/>
  <c r="R31" i="1"/>
  <c r="S31" i="1" s="1"/>
  <c r="R30" i="1"/>
  <c r="S30" i="1" s="1"/>
  <c r="O6" i="2"/>
  <c r="R3" i="1"/>
  <c r="R2" i="1"/>
  <c r="K154" i="1" l="1"/>
  <c r="K171" i="1"/>
  <c r="L154" i="1"/>
  <c r="L171" i="1"/>
  <c r="M154" i="1"/>
  <c r="M171" i="1"/>
  <c r="N154" i="1"/>
  <c r="N171" i="1"/>
  <c r="G154" i="1"/>
  <c r="G171" i="1"/>
  <c r="O154" i="1"/>
  <c r="O171" i="1"/>
  <c r="Q68" i="1"/>
  <c r="N68" i="1"/>
  <c r="G69" i="1"/>
  <c r="I68" i="1"/>
  <c r="F68" i="1"/>
  <c r="F69" i="1"/>
  <c r="P68" i="1"/>
  <c r="K68" i="1"/>
  <c r="L69" i="1"/>
  <c r="H68" i="1"/>
  <c r="J68" i="1"/>
  <c r="K69" i="1"/>
  <c r="O68" i="1"/>
  <c r="P69" i="1"/>
  <c r="J69" i="1"/>
  <c r="L68" i="1"/>
  <c r="M69" i="1"/>
  <c r="H69" i="1"/>
  <c r="G68" i="1"/>
  <c r="O69" i="1"/>
  <c r="Q69" i="1"/>
  <c r="M68" i="1"/>
  <c r="N69" i="1"/>
  <c r="I69" i="1"/>
  <c r="H154" i="1"/>
  <c r="H171" i="1"/>
  <c r="P154" i="1"/>
  <c r="P171" i="1"/>
  <c r="I154" i="1"/>
  <c r="I171" i="1"/>
  <c r="Q154" i="1"/>
  <c r="Q171" i="1"/>
  <c r="J154" i="1"/>
  <c r="J171" i="1"/>
  <c r="F47" i="1"/>
  <c r="F146" i="1" s="1"/>
  <c r="F147" i="1"/>
  <c r="S111" i="1"/>
  <c r="S109" i="1"/>
  <c r="M47" i="1"/>
  <c r="M146" i="1" s="1"/>
  <c r="R29" i="1"/>
  <c r="S29" i="1" s="1"/>
  <c r="N47" i="1"/>
  <c r="N146" i="1" s="1"/>
  <c r="G47" i="1"/>
  <c r="G146" i="1" s="1"/>
  <c r="O47" i="1"/>
  <c r="O146" i="1" s="1"/>
  <c r="H47" i="1"/>
  <c r="H146" i="1" s="1"/>
  <c r="P47" i="1"/>
  <c r="P146" i="1" s="1"/>
  <c r="I47" i="1"/>
  <c r="I146" i="1" s="1"/>
  <c r="Q47" i="1"/>
  <c r="Q146" i="1" s="1"/>
  <c r="J47" i="1"/>
  <c r="J146" i="1" s="1"/>
  <c r="K47" i="1"/>
  <c r="K146" i="1" s="1"/>
  <c r="L47" i="1"/>
  <c r="L146" i="1" s="1"/>
  <c r="F171" i="1" l="1"/>
  <c r="R171" i="1" s="1"/>
  <c r="S171" i="1" s="1"/>
  <c r="F154" i="1"/>
  <c r="R147" i="1"/>
  <c r="R154" i="1"/>
  <c r="S154" i="1" s="1"/>
  <c r="R146" i="1"/>
  <c r="S146" i="1" s="1"/>
  <c r="R47" i="1"/>
  <c r="O10" i="2" l="1"/>
  <c r="G8" i="2"/>
  <c r="G13" i="2" s="1"/>
  <c r="D8" i="2"/>
  <c r="D13" i="2" s="1"/>
  <c r="F8" i="2"/>
  <c r="F13" i="2" s="1"/>
  <c r="H8" i="2"/>
  <c r="H13" i="2" s="1"/>
  <c r="L8" i="2"/>
  <c r="L13" i="2" s="1"/>
  <c r="N8" i="2"/>
  <c r="N13" i="2" s="1"/>
  <c r="K8" i="2"/>
  <c r="K13" i="2" s="1"/>
  <c r="C8" i="2"/>
  <c r="C13" i="2" s="1"/>
  <c r="E8" i="2"/>
  <c r="E13" i="2" s="1"/>
  <c r="M8" i="2"/>
  <c r="M13" i="2" s="1"/>
  <c r="J8" i="2"/>
  <c r="J13" i="2" s="1"/>
  <c r="I8" i="2"/>
  <c r="I13" i="2" s="1"/>
  <c r="H16" i="2" l="1"/>
  <c r="H18" i="2" s="1"/>
  <c r="I60" i="3"/>
  <c r="I62" i="3" s="1"/>
  <c r="I63" i="3" s="1"/>
  <c r="I67" i="3" s="1"/>
  <c r="G60" i="3"/>
  <c r="G62" i="3" s="1"/>
  <c r="G63" i="3" s="1"/>
  <c r="G67" i="3" s="1"/>
  <c r="F16" i="2"/>
  <c r="F18" i="2" s="1"/>
  <c r="F24" i="2" s="1"/>
  <c r="F25" i="2" s="1"/>
  <c r="M16" i="2"/>
  <c r="M18" i="2" s="1"/>
  <c r="N60" i="3"/>
  <c r="N62" i="3" s="1"/>
  <c r="N63" i="3" s="1"/>
  <c r="N67" i="3" s="1"/>
  <c r="D16" i="2"/>
  <c r="D18" i="2" s="1"/>
  <c r="E60" i="3"/>
  <c r="E62" i="3" s="1"/>
  <c r="E63" i="3" s="1"/>
  <c r="E67" i="3" s="1"/>
  <c r="E16" i="2"/>
  <c r="E18" i="2" s="1"/>
  <c r="F60" i="3"/>
  <c r="F62" i="3" s="1"/>
  <c r="F63" i="3" s="1"/>
  <c r="F67" i="3" s="1"/>
  <c r="H60" i="3"/>
  <c r="H62" i="3" s="1"/>
  <c r="H63" i="3" s="1"/>
  <c r="H67" i="3" s="1"/>
  <c r="G16" i="2"/>
  <c r="G18" i="2" s="1"/>
  <c r="G24" i="2" s="1"/>
  <c r="G25" i="2" s="1"/>
  <c r="D60" i="3"/>
  <c r="D62" i="3" s="1"/>
  <c r="D63" i="3" s="1"/>
  <c r="D67" i="3" s="1"/>
  <c r="C16" i="2"/>
  <c r="C18" i="2" s="1"/>
  <c r="C24" i="2" s="1"/>
  <c r="J16" i="2"/>
  <c r="J18" i="2" s="1"/>
  <c r="J24" i="2" s="1"/>
  <c r="J25" i="2" s="1"/>
  <c r="K60" i="3"/>
  <c r="K62" i="3" s="1"/>
  <c r="K63" i="3" s="1"/>
  <c r="K67" i="3" s="1"/>
  <c r="L60" i="3"/>
  <c r="L62" i="3" s="1"/>
  <c r="L63" i="3" s="1"/>
  <c r="L67" i="3" s="1"/>
  <c r="K16" i="2"/>
  <c r="K18" i="2" s="1"/>
  <c r="J60" i="3"/>
  <c r="J62" i="3" s="1"/>
  <c r="J63" i="3" s="1"/>
  <c r="J67" i="3" s="1"/>
  <c r="I16" i="2"/>
  <c r="I18" i="2" s="1"/>
  <c r="I24" i="2" s="1"/>
  <c r="I25" i="2" s="1"/>
  <c r="N16" i="2"/>
  <c r="N18" i="2" s="1"/>
  <c r="N24" i="2" s="1"/>
  <c r="N25" i="2" s="1"/>
  <c r="O60" i="3"/>
  <c r="O62" i="3" s="1"/>
  <c r="O63" i="3" s="1"/>
  <c r="O67" i="3" s="1"/>
  <c r="L16" i="2"/>
  <c r="L18" i="2" s="1"/>
  <c r="L24" i="2" s="1"/>
  <c r="L25" i="2" s="1"/>
  <c r="M60" i="3"/>
  <c r="M62" i="3" s="1"/>
  <c r="M63" i="3" s="1"/>
  <c r="M67" i="3" s="1"/>
  <c r="H24" i="2"/>
  <c r="H25" i="2" s="1"/>
  <c r="M24" i="2"/>
  <c r="M25" i="2" s="1"/>
  <c r="D24" i="2"/>
  <c r="D25" i="2" s="1"/>
  <c r="E24" i="2"/>
  <c r="E25" i="2" s="1"/>
  <c r="K24" i="2"/>
  <c r="K25" i="2" s="1"/>
  <c r="O8" i="2"/>
  <c r="O9" i="2"/>
  <c r="D69" i="3" l="1"/>
  <c r="P67" i="3"/>
  <c r="O24" i="2"/>
  <c r="J57" i="1"/>
  <c r="J105" i="1"/>
  <c r="J129" i="1"/>
  <c r="J80" i="1"/>
  <c r="J28" i="1"/>
  <c r="J46" i="1"/>
  <c r="P80" i="1"/>
  <c r="P57" i="1"/>
  <c r="P46" i="1"/>
  <c r="I57" i="1"/>
  <c r="I80" i="1"/>
  <c r="I129" i="1"/>
  <c r="I105" i="1"/>
  <c r="I28" i="1"/>
  <c r="I46" i="1"/>
  <c r="O129" i="1"/>
  <c r="O80" i="1"/>
  <c r="O57" i="1"/>
  <c r="O105" i="1"/>
  <c r="O28" i="1"/>
  <c r="O46" i="1"/>
  <c r="H105" i="1"/>
  <c r="H57" i="1"/>
  <c r="H129" i="1"/>
  <c r="H80" i="1"/>
  <c r="H28" i="1"/>
  <c r="H46" i="1"/>
  <c r="G105" i="1"/>
  <c r="G80" i="1"/>
  <c r="G57" i="1"/>
  <c r="G129" i="1"/>
  <c r="G28" i="1"/>
  <c r="G46" i="1"/>
  <c r="K129" i="1"/>
  <c r="K57" i="1"/>
  <c r="K80" i="1"/>
  <c r="K105" i="1"/>
  <c r="K28" i="1"/>
  <c r="K46" i="1"/>
  <c r="N57" i="1"/>
  <c r="N28" i="1"/>
  <c r="O18" i="2"/>
  <c r="D71" i="3" l="1"/>
  <c r="N46" i="1"/>
  <c r="N129" i="1"/>
  <c r="Q57" i="1"/>
  <c r="N105" i="1"/>
  <c r="N80" i="1"/>
  <c r="Q46" i="1"/>
  <c r="Q28" i="1"/>
  <c r="N50" i="1"/>
  <c r="N49" i="1" s="1"/>
  <c r="L46" i="1"/>
  <c r="Q105" i="1"/>
  <c r="Q80" i="1"/>
  <c r="L28" i="1"/>
  <c r="Q129" i="1"/>
  <c r="L80" i="1"/>
  <c r="L129" i="1"/>
  <c r="L105" i="1"/>
  <c r="L57" i="1"/>
  <c r="P28" i="1"/>
  <c r="P50" i="1"/>
  <c r="P49" i="1" s="1"/>
  <c r="P105" i="1"/>
  <c r="P129" i="1"/>
  <c r="M46" i="1"/>
  <c r="K9" i="3"/>
  <c r="M145" i="1"/>
  <c r="M57" i="1"/>
  <c r="O9" i="3"/>
  <c r="Q145" i="1"/>
  <c r="M28" i="1"/>
  <c r="M105" i="1"/>
  <c r="N145" i="1"/>
  <c r="L9" i="3"/>
  <c r="L10" i="3" s="1"/>
  <c r="L17" i="3" s="1"/>
  <c r="L19" i="3" s="1"/>
  <c r="M129" i="1"/>
  <c r="I145" i="1"/>
  <c r="G9" i="3"/>
  <c r="G10" i="3" s="1"/>
  <c r="G17" i="3" s="1"/>
  <c r="G19" i="3" s="1"/>
  <c r="E9" i="3"/>
  <c r="G145" i="1"/>
  <c r="M80" i="1"/>
  <c r="H9" i="3"/>
  <c r="H10" i="3" s="1"/>
  <c r="H17" i="3" s="1"/>
  <c r="H19" i="3" s="1"/>
  <c r="J145" i="1"/>
  <c r="M9" i="3"/>
  <c r="O145" i="1"/>
  <c r="K145" i="1"/>
  <c r="I9" i="3"/>
  <c r="F9" i="3"/>
  <c r="H145" i="1"/>
  <c r="J9" i="3"/>
  <c r="L145" i="1"/>
  <c r="P145" i="1"/>
  <c r="N9" i="3"/>
  <c r="C25" i="2"/>
  <c r="R54" i="1"/>
  <c r="I50" i="1"/>
  <c r="I49" i="1" s="1"/>
  <c r="H116" i="1"/>
  <c r="H115" i="1" s="1"/>
  <c r="H50" i="1"/>
  <c r="H49" i="1" s="1"/>
  <c r="I96" i="1"/>
  <c r="I95" i="1" s="1"/>
  <c r="I116" i="1"/>
  <c r="I115" i="1" s="1"/>
  <c r="O116" i="1"/>
  <c r="O115" i="1" s="1"/>
  <c r="O96" i="1"/>
  <c r="O95" i="1" s="1"/>
  <c r="K96" i="1"/>
  <c r="K95" i="1" s="1"/>
  <c r="H96" i="1"/>
  <c r="H95" i="1" s="1"/>
  <c r="J96" i="1"/>
  <c r="J95" i="1" s="1"/>
  <c r="G116" i="1"/>
  <c r="G115" i="1" s="1"/>
  <c r="G50" i="1"/>
  <c r="G49" i="1" s="1"/>
  <c r="K50" i="1"/>
  <c r="K49" i="1" s="1"/>
  <c r="K116" i="1"/>
  <c r="K115" i="1" s="1"/>
  <c r="G96" i="1"/>
  <c r="G95" i="1" s="1"/>
  <c r="O50" i="1"/>
  <c r="O49" i="1" s="1"/>
  <c r="J50" i="1"/>
  <c r="J49" i="1" s="1"/>
  <c r="J116" i="1"/>
  <c r="J115" i="1" s="1"/>
  <c r="F145" i="1" l="1"/>
  <c r="R19" i="1"/>
  <c r="R121" i="1"/>
  <c r="R20" i="1"/>
  <c r="R22" i="1"/>
  <c r="F105" i="1"/>
  <c r="R23" i="1"/>
  <c r="R70" i="1"/>
  <c r="R98" i="1"/>
  <c r="R127" i="1"/>
  <c r="R14" i="1"/>
  <c r="R26" i="1"/>
  <c r="R117" i="1"/>
  <c r="F57" i="1"/>
  <c r="R101" i="1"/>
  <c r="R97" i="1"/>
  <c r="R99" i="1"/>
  <c r="R72" i="1"/>
  <c r="R124" i="1"/>
  <c r="R73" i="1"/>
  <c r="F129" i="1"/>
  <c r="R67" i="1"/>
  <c r="R78" i="1"/>
  <c r="R8" i="1"/>
  <c r="S164" i="1" s="1"/>
  <c r="R123" i="1"/>
  <c r="R102" i="1"/>
  <c r="F46" i="1"/>
  <c r="R68" i="1"/>
  <c r="F80" i="1"/>
  <c r="R53" i="1"/>
  <c r="F28" i="1"/>
  <c r="R18" i="1"/>
  <c r="R122" i="1"/>
  <c r="R74" i="1"/>
  <c r="R76" i="1"/>
  <c r="N116" i="1"/>
  <c r="N115" i="1" s="1"/>
  <c r="N96" i="1"/>
  <c r="N95" i="1" s="1"/>
  <c r="R100" i="1"/>
  <c r="Q96" i="1"/>
  <c r="Q95" i="1" s="1"/>
  <c r="L96" i="1"/>
  <c r="L95" i="1" s="1"/>
  <c r="R17" i="1"/>
  <c r="R75" i="1"/>
  <c r="L50" i="1"/>
  <c r="L49" i="1" s="1"/>
  <c r="D9" i="3"/>
  <c r="R120" i="1"/>
  <c r="R119" i="1"/>
  <c r="Q116" i="1"/>
  <c r="Q115" i="1" s="1"/>
  <c r="P116" i="1"/>
  <c r="P115" i="1" s="1"/>
  <c r="Q50" i="1"/>
  <c r="Q49" i="1" s="1"/>
  <c r="L116" i="1"/>
  <c r="L115" i="1" s="1"/>
  <c r="P96" i="1"/>
  <c r="P95" i="1" s="1"/>
  <c r="R25" i="1"/>
  <c r="R118" i="1"/>
  <c r="R126" i="1"/>
  <c r="R77" i="1"/>
  <c r="R125" i="1"/>
  <c r="R21" i="1"/>
  <c r="R24" i="1"/>
  <c r="R71" i="1"/>
  <c r="M116" i="1"/>
  <c r="M115" i="1" s="1"/>
  <c r="M96" i="1"/>
  <c r="M95" i="1" s="1"/>
  <c r="R103" i="1"/>
  <c r="M50" i="1"/>
  <c r="M49" i="1" s="1"/>
  <c r="H16" i="3"/>
  <c r="G16" i="3"/>
  <c r="L16" i="3"/>
  <c r="R55" i="1"/>
  <c r="R51" i="1"/>
  <c r="H18" i="3" l="1"/>
  <c r="H20" i="3" s="1"/>
  <c r="H21" i="3"/>
  <c r="G18" i="3"/>
  <c r="G20" i="3" s="1"/>
  <c r="G21" i="3"/>
  <c r="L18" i="3"/>
  <c r="L20" i="3" s="1"/>
  <c r="L21" i="3"/>
  <c r="S125" i="1"/>
  <c r="T139" i="1" s="1"/>
  <c r="R145" i="1"/>
  <c r="S18" i="1"/>
  <c r="T34" i="1" s="1"/>
  <c r="S71" i="1"/>
  <c r="T86" i="1" s="1"/>
  <c r="S24" i="1"/>
  <c r="T40" i="1" s="1"/>
  <c r="S51" i="1"/>
  <c r="T59" i="1" s="1"/>
  <c r="S25" i="1"/>
  <c r="T41" i="1" s="1"/>
  <c r="S21" i="1"/>
  <c r="T37" i="1" s="1"/>
  <c r="R57" i="1"/>
  <c r="S77" i="1"/>
  <c r="T92" i="1" s="1"/>
  <c r="S55" i="1"/>
  <c r="T63" i="1" s="1"/>
  <c r="S103" i="1"/>
  <c r="T113" i="1" s="1"/>
  <c r="S126" i="1"/>
  <c r="T140" i="1" s="1"/>
  <c r="S119" i="1"/>
  <c r="T133" i="1" s="1"/>
  <c r="S100" i="1"/>
  <c r="T110" i="1" s="1"/>
  <c r="S53" i="1"/>
  <c r="T61" i="1" s="1"/>
  <c r="S118" i="1"/>
  <c r="T132" i="1" s="1"/>
  <c r="S120" i="1"/>
  <c r="T134" i="1" s="1"/>
  <c r="S123" i="1"/>
  <c r="T137" i="1" s="1"/>
  <c r="S78" i="1"/>
  <c r="T93" i="1" s="1"/>
  <c r="S67" i="1"/>
  <c r="T82" i="1" s="1"/>
  <c r="S122" i="1"/>
  <c r="T136" i="1" s="1"/>
  <c r="S99" i="1"/>
  <c r="T109" i="1" s="1"/>
  <c r="S97" i="1"/>
  <c r="T107" i="1" s="1"/>
  <c r="S76" i="1"/>
  <c r="T91" i="1" s="1"/>
  <c r="S75" i="1"/>
  <c r="T90" i="1" s="1"/>
  <c r="S17" i="1"/>
  <c r="T33" i="1" s="1"/>
  <c r="S102" i="1"/>
  <c r="T112" i="1" s="1"/>
  <c r="S72" i="1"/>
  <c r="T87" i="1" s="1"/>
  <c r="S14" i="1"/>
  <c r="T30" i="1" s="1"/>
  <c r="S127" i="1"/>
  <c r="T141" i="1" s="1"/>
  <c r="S19" i="1"/>
  <c r="T35" i="1" s="1"/>
  <c r="S68" i="1"/>
  <c r="T83" i="1" s="1"/>
  <c r="S101" i="1"/>
  <c r="T111" i="1" s="1"/>
  <c r="S74" i="1"/>
  <c r="T89" i="1" s="1"/>
  <c r="S117" i="1"/>
  <c r="T131" i="1" s="1"/>
  <c r="S98" i="1"/>
  <c r="T108" i="1" s="1"/>
  <c r="S22" i="1"/>
  <c r="T38" i="1" s="1"/>
  <c r="S73" i="1"/>
  <c r="T88" i="1" s="1"/>
  <c r="S70" i="1"/>
  <c r="T85" i="1" s="1"/>
  <c r="S20" i="1"/>
  <c r="T36" i="1" s="1"/>
  <c r="S124" i="1"/>
  <c r="T138" i="1" s="1"/>
  <c r="S26" i="1"/>
  <c r="T42" i="1" s="1"/>
  <c r="S23" i="1"/>
  <c r="T39" i="1" s="1"/>
  <c r="S121" i="1"/>
  <c r="T135" i="1" s="1"/>
  <c r="S54" i="1"/>
  <c r="T62" i="1" s="1"/>
  <c r="R105" i="1"/>
  <c r="R80" i="1"/>
  <c r="F50" i="1"/>
  <c r="F49" i="1" s="1"/>
  <c r="R52" i="1"/>
  <c r="S52" i="1" s="1"/>
  <c r="T60" i="1" s="1"/>
  <c r="D10" i="3"/>
  <c r="D17" i="3" s="1"/>
  <c r="D19" i="3" s="1"/>
  <c r="D72" i="3"/>
  <c r="R28" i="1"/>
  <c r="R46" i="1"/>
  <c r="R129" i="1"/>
  <c r="F116" i="1"/>
  <c r="F115" i="1" s="1"/>
  <c r="F66" i="1"/>
  <c r="F96" i="1"/>
  <c r="F95" i="1" s="1"/>
  <c r="P9" i="3"/>
  <c r="L40" i="3" l="1"/>
  <c r="L41" i="3"/>
  <c r="G40" i="3"/>
  <c r="G41" i="3"/>
  <c r="L22" i="3"/>
  <c r="L42" i="3" s="1"/>
  <c r="H40" i="3"/>
  <c r="H41" i="3"/>
  <c r="H22" i="3"/>
  <c r="H42" i="3" s="1"/>
  <c r="G22" i="3"/>
  <c r="G42" i="3" s="1"/>
  <c r="D16" i="3"/>
  <c r="R50" i="1"/>
  <c r="R49" i="1" s="1"/>
  <c r="R116" i="1"/>
  <c r="F65" i="1"/>
  <c r="R96" i="1"/>
  <c r="E10" i="3"/>
  <c r="E17" i="3" s="1"/>
  <c r="E19" i="3" s="1"/>
  <c r="F10" i="3"/>
  <c r="F17" i="3" s="1"/>
  <c r="F19" i="3" s="1"/>
  <c r="I10" i="3"/>
  <c r="I17" i="3" s="1"/>
  <c r="I19" i="3" s="1"/>
  <c r="J10" i="3"/>
  <c r="J17" i="3" s="1"/>
  <c r="J19" i="3" s="1"/>
  <c r="K10" i="3"/>
  <c r="K17" i="3" s="1"/>
  <c r="K19" i="3" s="1"/>
  <c r="M10" i="3"/>
  <c r="M17" i="3" s="1"/>
  <c r="M19" i="3" s="1"/>
  <c r="N10" i="3"/>
  <c r="N17" i="3" s="1"/>
  <c r="N19" i="3" s="1"/>
  <c r="O10" i="3"/>
  <c r="O17" i="3" s="1"/>
  <c r="O19" i="3" s="1"/>
  <c r="G43" i="3" l="1"/>
  <c r="L43" i="3"/>
  <c r="H43" i="3"/>
  <c r="H45" i="3" s="1"/>
  <c r="J16" i="1" s="1"/>
  <c r="D18" i="3"/>
  <c r="D20" i="3" s="1"/>
  <c r="D21" i="3"/>
  <c r="I15" i="1"/>
  <c r="N15" i="1"/>
  <c r="J15" i="1"/>
  <c r="S50" i="1"/>
  <c r="T58" i="1" s="1"/>
  <c r="R95" i="1"/>
  <c r="S96" i="1"/>
  <c r="T106" i="1" s="1"/>
  <c r="R115" i="1"/>
  <c r="S116" i="1"/>
  <c r="T130" i="1" s="1"/>
  <c r="H69" i="3"/>
  <c r="G45" i="3"/>
  <c r="I16" i="1" s="1"/>
  <c r="L45" i="3"/>
  <c r="N16" i="1" s="1"/>
  <c r="J16" i="3"/>
  <c r="I16" i="3"/>
  <c r="F16" i="3"/>
  <c r="F18" i="3" s="1"/>
  <c r="F20" i="3" s="1"/>
  <c r="F41" i="3" s="1"/>
  <c r="E16" i="3"/>
  <c r="O16" i="3"/>
  <c r="N16" i="3"/>
  <c r="M16" i="3"/>
  <c r="K16" i="3"/>
  <c r="F40" i="3" l="1"/>
  <c r="D41" i="3"/>
  <c r="D40" i="3"/>
  <c r="D22" i="3"/>
  <c r="D42" i="3" s="1"/>
  <c r="J18" i="3"/>
  <c r="J20" i="3" s="1"/>
  <c r="J21" i="3"/>
  <c r="K18" i="3"/>
  <c r="K20" i="3" s="1"/>
  <c r="K21" i="3"/>
  <c r="M18" i="3"/>
  <c r="M20" i="3" s="1"/>
  <c r="M21" i="3"/>
  <c r="N18" i="3"/>
  <c r="N20" i="3" s="1"/>
  <c r="N21" i="3"/>
  <c r="O18" i="3"/>
  <c r="O20" i="3" s="1"/>
  <c r="O21" i="3"/>
  <c r="E18" i="3"/>
  <c r="E20" i="3" s="1"/>
  <c r="E21" i="3"/>
  <c r="F21" i="3"/>
  <c r="I18" i="3"/>
  <c r="I20" i="3" s="1"/>
  <c r="I21" i="3"/>
  <c r="L47" i="3"/>
  <c r="G47" i="3"/>
  <c r="G48" i="3" s="1"/>
  <c r="F15" i="1"/>
  <c r="H47" i="3"/>
  <c r="H48" i="3" s="1"/>
  <c r="J13" i="1" s="1"/>
  <c r="H71" i="3"/>
  <c r="H72" i="3" s="1"/>
  <c r="J66" i="1"/>
  <c r="J65" i="1" s="1"/>
  <c r="L69" i="3"/>
  <c r="G69" i="3"/>
  <c r="P66" i="3"/>
  <c r="D43" i="3" l="1"/>
  <c r="D45" i="3" s="1"/>
  <c r="O22" i="3"/>
  <c r="O42" i="3" s="1"/>
  <c r="J22" i="3"/>
  <c r="J42" i="3" s="1"/>
  <c r="K40" i="3"/>
  <c r="K41" i="3"/>
  <c r="O40" i="3"/>
  <c r="O41" i="3"/>
  <c r="N40" i="3"/>
  <c r="N41" i="3"/>
  <c r="I22" i="3"/>
  <c r="I42" i="3" s="1"/>
  <c r="I41" i="3"/>
  <c r="I40" i="3"/>
  <c r="J41" i="3"/>
  <c r="J40" i="3"/>
  <c r="F22" i="3"/>
  <c r="F42" i="3" s="1"/>
  <c r="F43" i="3" s="1"/>
  <c r="F45" i="3" s="1"/>
  <c r="H16" i="1" s="1"/>
  <c r="M41" i="3"/>
  <c r="M40" i="3"/>
  <c r="E41" i="3"/>
  <c r="E40" i="3"/>
  <c r="E22" i="3"/>
  <c r="E42" i="3" s="1"/>
  <c r="K22" i="3"/>
  <c r="K42" i="3" s="1"/>
  <c r="N22" i="3"/>
  <c r="N42" i="3" s="1"/>
  <c r="N43" i="3" s="1"/>
  <c r="P15" i="1" s="1"/>
  <c r="M22" i="3"/>
  <c r="M42" i="3" s="1"/>
  <c r="F16" i="1"/>
  <c r="F13" i="1" s="1"/>
  <c r="H15" i="1"/>
  <c r="G71" i="3"/>
  <c r="G72" i="3" s="1"/>
  <c r="I66" i="1"/>
  <c r="I65" i="1" s="1"/>
  <c r="L71" i="3"/>
  <c r="L72" i="3" s="1"/>
  <c r="N66" i="1"/>
  <c r="N65" i="1" s="1"/>
  <c r="L48" i="3"/>
  <c r="N13" i="1"/>
  <c r="I13" i="1"/>
  <c r="J12" i="1"/>
  <c r="J45" i="1"/>
  <c r="P63" i="3"/>
  <c r="D47" i="3" l="1"/>
  <c r="D48" i="3" s="1"/>
  <c r="K43" i="3"/>
  <c r="M15" i="1" s="1"/>
  <c r="I43" i="3"/>
  <c r="K15" i="1" s="1"/>
  <c r="E43" i="3"/>
  <c r="G15" i="1" s="1"/>
  <c r="M43" i="3"/>
  <c r="O15" i="1" s="1"/>
  <c r="P41" i="3"/>
  <c r="J43" i="3"/>
  <c r="L15" i="1" s="1"/>
  <c r="O43" i="3"/>
  <c r="Q15" i="1" s="1"/>
  <c r="N45" i="3"/>
  <c r="P16" i="1" s="1"/>
  <c r="P42" i="3"/>
  <c r="P40" i="3"/>
  <c r="E45" i="3"/>
  <c r="G16" i="1" s="1"/>
  <c r="F47" i="3"/>
  <c r="I69" i="3"/>
  <c r="F69" i="3"/>
  <c r="M69" i="3"/>
  <c r="N69" i="3"/>
  <c r="K69" i="3"/>
  <c r="J69" i="3"/>
  <c r="O69" i="3"/>
  <c r="N12" i="1"/>
  <c r="N45" i="1"/>
  <c r="I12" i="1"/>
  <c r="I45" i="1"/>
  <c r="J44" i="1"/>
  <c r="J144" i="1"/>
  <c r="F45" i="1"/>
  <c r="F144" i="1" s="1"/>
  <c r="F153" i="1" s="1"/>
  <c r="F12" i="1"/>
  <c r="P53" i="3"/>
  <c r="K45" i="3" l="1"/>
  <c r="M16" i="1" s="1"/>
  <c r="I45" i="3"/>
  <c r="K16" i="1" s="1"/>
  <c r="N47" i="3"/>
  <c r="J170" i="1"/>
  <c r="J153" i="1"/>
  <c r="M45" i="3"/>
  <c r="O16" i="1" s="1"/>
  <c r="O45" i="3"/>
  <c r="K47" i="3"/>
  <c r="K48" i="3" s="1"/>
  <c r="J45" i="3"/>
  <c r="E47" i="3"/>
  <c r="P43" i="3"/>
  <c r="J143" i="1"/>
  <c r="N71" i="3"/>
  <c r="N72" i="3" s="1"/>
  <c r="P66" i="1"/>
  <c r="P65" i="1" s="1"/>
  <c r="M71" i="3"/>
  <c r="M72" i="3" s="1"/>
  <c r="O66" i="1"/>
  <c r="O65" i="1" s="1"/>
  <c r="O71" i="3"/>
  <c r="O72" i="3" s="1"/>
  <c r="Q66" i="1"/>
  <c r="Q65" i="1" s="1"/>
  <c r="J71" i="3"/>
  <c r="J72" i="3" s="1"/>
  <c r="L66" i="1"/>
  <c r="L65" i="1" s="1"/>
  <c r="F71" i="3"/>
  <c r="F72" i="3" s="1"/>
  <c r="H66" i="1"/>
  <c r="H65" i="1" s="1"/>
  <c r="K71" i="3"/>
  <c r="K72" i="3" s="1"/>
  <c r="M66" i="1"/>
  <c r="M65" i="1" s="1"/>
  <c r="I71" i="3"/>
  <c r="I72" i="3" s="1"/>
  <c r="K66" i="1"/>
  <c r="K65" i="1" s="1"/>
  <c r="F170" i="1"/>
  <c r="F44" i="1"/>
  <c r="I44" i="1"/>
  <c r="I144" i="1"/>
  <c r="N44" i="1"/>
  <c r="N144" i="1"/>
  <c r="E69" i="3"/>
  <c r="P57" i="3"/>
  <c r="N48" i="3"/>
  <c r="R15" i="1"/>
  <c r="S15" i="1" s="1"/>
  <c r="T31" i="1" s="1"/>
  <c r="F48" i="3"/>
  <c r="H13" i="1" s="1"/>
  <c r="P45" i="3"/>
  <c r="I47" i="3" l="1"/>
  <c r="I48" i="3" s="1"/>
  <c r="K13" i="1" s="1"/>
  <c r="K45" i="1" s="1"/>
  <c r="K44" i="1" s="1"/>
  <c r="M47" i="3"/>
  <c r="M48" i="3" s="1"/>
  <c r="O13" i="1" s="1"/>
  <c r="O12" i="1" s="1"/>
  <c r="N170" i="1"/>
  <c r="N153" i="1"/>
  <c r="I170" i="1"/>
  <c r="I153" i="1"/>
  <c r="L16" i="1"/>
  <c r="J47" i="3"/>
  <c r="J48" i="3" s="1"/>
  <c r="Q16" i="1"/>
  <c r="O47" i="3"/>
  <c r="O48" i="3" s="1"/>
  <c r="I143" i="1"/>
  <c r="N143" i="1"/>
  <c r="F143" i="1"/>
  <c r="E71" i="3"/>
  <c r="E72" i="3" s="1"/>
  <c r="P69" i="3"/>
  <c r="M13" i="1"/>
  <c r="M45" i="1" s="1"/>
  <c r="H12" i="1"/>
  <c r="H45" i="1"/>
  <c r="P13" i="1"/>
  <c r="E48" i="3"/>
  <c r="K144" i="1" l="1"/>
  <c r="K170" i="1" s="1"/>
  <c r="K12" i="1"/>
  <c r="O45" i="1"/>
  <c r="O144" i="1" s="1"/>
  <c r="O153" i="1" s="1"/>
  <c r="L13" i="1"/>
  <c r="L12" i="1" s="1"/>
  <c r="Q13" i="1"/>
  <c r="P47" i="3"/>
  <c r="P48" i="3" s="1"/>
  <c r="G66" i="1"/>
  <c r="R69" i="1"/>
  <c r="S69" i="1" s="1"/>
  <c r="T84" i="1" s="1"/>
  <c r="M12" i="1"/>
  <c r="P71" i="3"/>
  <c r="P72" i="3" s="1"/>
  <c r="R16" i="1"/>
  <c r="S16" i="1" s="1"/>
  <c r="T32" i="1" s="1"/>
  <c r="G13" i="1"/>
  <c r="H44" i="1"/>
  <c r="H144" i="1"/>
  <c r="M44" i="1"/>
  <c r="M144" i="1"/>
  <c r="P12" i="1"/>
  <c r="P45" i="1"/>
  <c r="K143" i="1" l="1"/>
  <c r="K153" i="1"/>
  <c r="O44" i="1"/>
  <c r="L45" i="1"/>
  <c r="L44" i="1" s="1"/>
  <c r="O170" i="1"/>
  <c r="O143" i="1"/>
  <c r="H170" i="1"/>
  <c r="H153" i="1"/>
  <c r="M170" i="1"/>
  <c r="M153" i="1"/>
  <c r="Q45" i="1"/>
  <c r="Q12" i="1"/>
  <c r="H143" i="1"/>
  <c r="M143" i="1"/>
  <c r="G65" i="1"/>
  <c r="R66" i="1"/>
  <c r="P144" i="1"/>
  <c r="P44" i="1"/>
  <c r="G12" i="1"/>
  <c r="G45" i="1"/>
  <c r="R13" i="1"/>
  <c r="L144" i="1" l="1"/>
  <c r="L143" i="1" s="1"/>
  <c r="P170" i="1"/>
  <c r="P153" i="1"/>
  <c r="Q144" i="1"/>
  <c r="Q153" i="1" s="1"/>
  <c r="Q44" i="1"/>
  <c r="P143" i="1"/>
  <c r="R65" i="1"/>
  <c r="S66" i="1"/>
  <c r="T81" i="1" s="1"/>
  <c r="R12" i="1"/>
  <c r="S13" i="1"/>
  <c r="T29" i="1" s="1"/>
  <c r="G144" i="1"/>
  <c r="G153" i="1" s="1"/>
  <c r="G44" i="1"/>
  <c r="R45" i="1"/>
  <c r="R44" i="1" s="1"/>
  <c r="L170" i="1" l="1"/>
  <c r="L153" i="1"/>
  <c r="Q170" i="1"/>
  <c r="Q143" i="1"/>
  <c r="R153" i="1"/>
  <c r="S153" i="1" s="1"/>
  <c r="R144" i="1"/>
  <c r="S144" i="1" s="1"/>
  <c r="G170" i="1"/>
  <c r="G143" i="1"/>
  <c r="R170" i="1" l="1"/>
  <c r="S170" i="1" s="1"/>
  <c r="R1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platt</author>
  </authors>
  <commentList>
    <comment ref="F2" authorId="0" shapeId="0" xr:uid="{A6255D35-AE20-44A4-9E92-D8553DC707E5}">
      <text>
        <r>
          <rPr>
            <b/>
            <sz val="9"/>
            <color indexed="81"/>
            <rFont val="Tahoma"/>
            <family val="2"/>
          </rPr>
          <t>platt:</t>
        </r>
        <r>
          <rPr>
            <sz val="9"/>
            <color indexed="81"/>
            <rFont val="Tahoma"/>
            <family val="2"/>
          </rPr>
          <t xml:space="preserve">
assumes Friday January 1 New Years Day Holiday</t>
        </r>
      </text>
    </comment>
    <comment ref="I2" authorId="0" shapeId="0" xr:uid="{558C8F0F-F53E-4E4B-8277-930D7434A0B0}">
      <text>
        <r>
          <rPr>
            <b/>
            <sz val="9"/>
            <color indexed="81"/>
            <rFont val="Tahoma"/>
            <family val="2"/>
          </rPr>
          <t>platt:</t>
        </r>
        <r>
          <rPr>
            <sz val="9"/>
            <color indexed="81"/>
            <rFont val="Tahoma"/>
            <family val="2"/>
          </rPr>
          <t xml:space="preserve">
assumes Friday April 2 Good Friday Holiday</t>
        </r>
      </text>
    </comment>
    <comment ref="J2" authorId="0" shapeId="0" xr:uid="{FF8BAD63-35FC-4130-9324-3543FCEB5D78}">
      <text>
        <r>
          <rPr>
            <b/>
            <sz val="9"/>
            <color indexed="81"/>
            <rFont val="Tahoma"/>
            <family val="2"/>
          </rPr>
          <t>platt:</t>
        </r>
        <r>
          <rPr>
            <sz val="9"/>
            <color indexed="81"/>
            <rFont val="Tahoma"/>
            <family val="2"/>
          </rPr>
          <t xml:space="preserve">
assumes Monday May 31 Memorial Day Holiday</t>
        </r>
      </text>
    </comment>
    <comment ref="L2" authorId="0" shapeId="0" xr:uid="{80FF1EF6-70B0-42BA-82EF-457D47FD930D}">
      <text>
        <r>
          <rPr>
            <b/>
            <sz val="9"/>
            <color indexed="81"/>
            <rFont val="Tahoma"/>
            <family val="2"/>
          </rPr>
          <t>platt:</t>
        </r>
        <r>
          <rPr>
            <sz val="9"/>
            <color indexed="81"/>
            <rFont val="Tahoma"/>
            <family val="2"/>
          </rPr>
          <t xml:space="preserve">
Assumes Monday July 5 Independence Day Holiday</t>
        </r>
      </text>
    </comment>
    <comment ref="N2" authorId="0" shapeId="0" xr:uid="{827BD4F1-7E40-4F15-A451-336AEBFB809E}">
      <text>
        <r>
          <rPr>
            <b/>
            <sz val="9"/>
            <color indexed="81"/>
            <rFont val="Tahoma"/>
            <family val="2"/>
          </rPr>
          <t>platt:</t>
        </r>
        <r>
          <rPr>
            <sz val="9"/>
            <color indexed="81"/>
            <rFont val="Tahoma"/>
            <family val="2"/>
          </rPr>
          <t xml:space="preserve">
Assumes Monday September 6 Labor Day Holiday</t>
        </r>
      </text>
    </comment>
    <comment ref="P2" authorId="0" shapeId="0" xr:uid="{EF0EDE6D-BA0E-4297-A941-CB0F82D19D4B}">
      <text>
        <r>
          <rPr>
            <b/>
            <sz val="9"/>
            <color indexed="81"/>
            <rFont val="Tahoma"/>
            <family val="2"/>
          </rPr>
          <t>platt:</t>
        </r>
        <r>
          <rPr>
            <sz val="9"/>
            <color indexed="81"/>
            <rFont val="Tahoma"/>
            <family val="2"/>
          </rPr>
          <t xml:space="preserve">
Assumes Thursday November 25 Thanksgiving Day Holiday - also assumes working on Friday the 26th</t>
        </r>
      </text>
    </comment>
    <comment ref="Q2" authorId="0" shapeId="0" xr:uid="{14296DBD-84E8-4D9F-9B81-1781FC7BC28F}">
      <text>
        <r>
          <rPr>
            <b/>
            <sz val="9"/>
            <color indexed="81"/>
            <rFont val="Tahoma"/>
            <family val="2"/>
          </rPr>
          <t>platt:</t>
        </r>
        <r>
          <rPr>
            <sz val="9"/>
            <color indexed="81"/>
            <rFont val="Tahoma"/>
            <family val="2"/>
          </rPr>
          <t xml:space="preserve">
Assumes Friday December 24 Holiday for Christmas Eve</t>
        </r>
      </text>
    </comment>
    <comment ref="B3" authorId="0" shapeId="0" xr:uid="{CE431BA4-9AC9-4019-BD24-1654EB8DC75C}">
      <text>
        <r>
          <rPr>
            <b/>
            <sz val="9"/>
            <color indexed="81"/>
            <rFont val="Tahoma"/>
            <family val="2"/>
          </rPr>
          <t xml:space="preserve">platt:
</t>
        </r>
        <r>
          <rPr>
            <sz val="9"/>
            <color indexed="81"/>
            <rFont val="Tahoma"/>
            <family val="2"/>
          </rPr>
          <t>if weekly pay either 4 or 5, if bi-weekly pay either 2 or 3, if 2x per month then enter 2 for each month</t>
        </r>
      </text>
    </comment>
    <comment ref="D6" authorId="0" shapeId="0" xr:uid="{30132E10-A5EE-4684-ACD2-5B9B2156928F}">
      <text>
        <r>
          <rPr>
            <b/>
            <sz val="9"/>
            <color indexed="81"/>
            <rFont val="Tahoma"/>
            <family val="2"/>
          </rPr>
          <t>platt:</t>
        </r>
        <r>
          <rPr>
            <sz val="9"/>
            <color indexed="81"/>
            <rFont val="Tahoma"/>
            <family val="2"/>
          </rPr>
          <t xml:space="preserve">
This allows you to manually override the target % of revenue budgeted each month based on specific circumstances in your business</t>
        </r>
      </text>
    </comment>
    <comment ref="E6" authorId="0" shapeId="0" xr:uid="{73C6C71F-18BF-4EF1-A044-7E9515A46724}">
      <text>
        <r>
          <rPr>
            <b/>
            <sz val="9"/>
            <color indexed="81"/>
            <rFont val="Tahoma"/>
            <family val="2"/>
          </rPr>
          <t>platt:</t>
        </r>
        <r>
          <rPr>
            <sz val="9"/>
            <color indexed="81"/>
            <rFont val="Tahoma"/>
            <family val="2"/>
          </rPr>
          <t xml:space="preserve">
This allows you to manually override the target $ amount budgetd each month based on specific circumstances in your business</t>
        </r>
      </text>
    </comment>
    <comment ref="B7" authorId="0" shapeId="0" xr:uid="{352A9C63-54B9-4F7E-8760-8031F198BAA8}">
      <text>
        <r>
          <rPr>
            <b/>
            <sz val="9"/>
            <color indexed="81"/>
            <rFont val="Tahoma"/>
            <family val="2"/>
          </rPr>
          <t>platt:</t>
        </r>
        <r>
          <rPr>
            <sz val="9"/>
            <color indexed="81"/>
            <rFont val="Tahoma"/>
            <family val="2"/>
          </rPr>
          <t xml:space="preserve">
FILL THIS ROW OUT IF YOU ARE NOT GOING TO BUILD UP YOUR SALES BASED ON YOUR MARKETING PLAN.  IF YOU ARE GOING TO BUILD OUT YOUR MARKETING PLAN TO PROJECT YOUR SALES THEN USE THE Sales &amp; Marketing Workup tab, and that will feed into the row below.
</t>
        </r>
      </text>
    </comment>
    <comment ref="B8" authorId="0" shapeId="0" xr:uid="{39F25724-9296-4E44-BC05-7EF4BFDE35EF}">
      <text>
        <r>
          <rPr>
            <b/>
            <sz val="9"/>
            <color indexed="81"/>
            <rFont val="Tahoma"/>
            <family val="2"/>
          </rPr>
          <t>platt:</t>
        </r>
        <r>
          <rPr>
            <sz val="9"/>
            <color indexed="81"/>
            <rFont val="Tahoma"/>
            <family val="2"/>
          </rPr>
          <t xml:space="preserve">
if you completed the Sales &amp; Marketing Workup tab this number will populate from that tab.  If you don't know those numbers, or just want to take a shortcut and see how this badass budget tool works, you can manually enter your sales target by month into the row above</t>
        </r>
      </text>
    </comment>
    <comment ref="B9" authorId="0" shapeId="0" xr:uid="{40798C4A-B5E2-427B-A101-701A0489D4BB}">
      <text>
        <r>
          <rPr>
            <b/>
            <sz val="9"/>
            <color indexed="81"/>
            <rFont val="Tahoma"/>
            <family val="2"/>
          </rPr>
          <t>platt:</t>
        </r>
        <r>
          <rPr>
            <sz val="9"/>
            <color indexed="81"/>
            <rFont val="Tahoma"/>
            <family val="2"/>
          </rPr>
          <t xml:space="preserve">
Cash Accounting, for tax purposes, is based on sales deposited that month (not on when the work was done or invoiced)</t>
        </r>
      </text>
    </comment>
    <comment ref="B10" authorId="0" shapeId="0" xr:uid="{DC46D899-FCCC-403C-BF97-BD80AADF18CB}">
      <text>
        <r>
          <rPr>
            <b/>
            <sz val="9"/>
            <color indexed="81"/>
            <rFont val="Tahoma"/>
            <family val="2"/>
          </rPr>
          <t>platt:</t>
        </r>
        <r>
          <rPr>
            <sz val="9"/>
            <color indexed="81"/>
            <rFont val="Tahoma"/>
            <family val="2"/>
          </rPr>
          <t xml:space="preserve">
Accrual Sales are based on when the work is invoiced, it doesn't impact your taxes, but is generally a better measure of your operating performance (ie. When the work is done, not when the money is collected for it)</t>
        </r>
      </text>
    </comment>
    <comment ref="B14" authorId="0" shapeId="0" xr:uid="{CF83931C-3727-4B1B-B920-611DE5273C09}">
      <text>
        <r>
          <rPr>
            <b/>
            <sz val="9"/>
            <color indexed="81"/>
            <rFont val="Tahoma"/>
            <family val="2"/>
          </rPr>
          <t>platt:</t>
        </r>
        <r>
          <rPr>
            <sz val="9"/>
            <color indexed="81"/>
            <rFont val="Tahoma"/>
            <family val="2"/>
          </rPr>
          <t xml:space="preserve">
for any other non-wage related payments to technicians</t>
        </r>
      </text>
    </comment>
    <comment ref="B15" authorId="0" shapeId="0" xr:uid="{D2E12E32-38D5-4379-890A-8AEA4C97F58A}">
      <text>
        <r>
          <rPr>
            <b/>
            <sz val="9"/>
            <color indexed="81"/>
            <rFont val="Tahoma"/>
            <family val="2"/>
          </rPr>
          <t>platt:</t>
        </r>
        <r>
          <rPr>
            <sz val="9"/>
            <color indexed="81"/>
            <rFont val="Tahoma"/>
            <family val="2"/>
          </rPr>
          <t xml:space="preserve">
All wage related expenses for people in the field</t>
        </r>
      </text>
    </comment>
    <comment ref="C15" authorId="0" shapeId="0" xr:uid="{BF5B141D-3BE5-416F-B720-9F3010699AF9}">
      <text>
        <r>
          <rPr>
            <b/>
            <sz val="9"/>
            <color indexed="81"/>
            <rFont val="Tahoma"/>
            <family val="2"/>
          </rPr>
          <t>platt:</t>
        </r>
        <r>
          <rPr>
            <sz val="9"/>
            <color indexed="81"/>
            <rFont val="Tahoma"/>
            <family val="2"/>
          </rPr>
          <t xml:space="preserve">
if not using the Payroll tab, this should default to zero, the wages line above will be inclusive of taxes</t>
        </r>
      </text>
    </comment>
    <comment ref="B16" authorId="0" shapeId="0" xr:uid="{D378A1EE-A0AC-4C65-B726-583DEF550FF1}">
      <text>
        <r>
          <rPr>
            <b/>
            <sz val="9"/>
            <color indexed="81"/>
            <rFont val="Tahoma"/>
            <family val="2"/>
          </rPr>
          <t>platt:</t>
        </r>
        <r>
          <rPr>
            <sz val="9"/>
            <color indexed="81"/>
            <rFont val="Tahoma"/>
            <family val="2"/>
          </rPr>
          <t xml:space="preserve">
specifically for payroll taxes related to COGS (in the field) employees</t>
        </r>
      </text>
    </comment>
    <comment ref="C16" authorId="0" shapeId="0" xr:uid="{B00E84B8-59A9-49E5-ACFE-0B4C3DB086EB}">
      <text>
        <r>
          <rPr>
            <b/>
            <sz val="9"/>
            <color indexed="81"/>
            <rFont val="Tahoma"/>
            <family val="2"/>
          </rPr>
          <t>platt:</t>
        </r>
        <r>
          <rPr>
            <sz val="9"/>
            <color indexed="81"/>
            <rFont val="Tahoma"/>
            <family val="2"/>
          </rPr>
          <t xml:space="preserve">
if not using the Payroll tab, this should default to zero, the wages line above will be inclusive of taxes</t>
        </r>
      </text>
    </comment>
    <comment ref="B17" authorId="0" shapeId="0" xr:uid="{9C4C1660-6D67-4DE3-9EBF-94371581D629}">
      <text>
        <r>
          <rPr>
            <b/>
            <sz val="9"/>
            <color indexed="81"/>
            <rFont val="Tahoma"/>
            <family val="2"/>
          </rPr>
          <t>platt:</t>
        </r>
        <r>
          <rPr>
            <sz val="9"/>
            <color indexed="81"/>
            <rFont val="Tahoma"/>
            <family val="2"/>
          </rPr>
          <t xml:space="preserve">
payments to contractors performing work in the field</t>
        </r>
      </text>
    </comment>
    <comment ref="B18" authorId="0" shapeId="0" xr:uid="{7B56FA95-67C1-43BB-974E-6280DC6E606F}">
      <text>
        <r>
          <rPr>
            <b/>
            <sz val="9"/>
            <color indexed="81"/>
            <rFont val="Tahoma"/>
            <family val="2"/>
          </rPr>
          <t>platt:</t>
        </r>
        <r>
          <rPr>
            <sz val="9"/>
            <color indexed="81"/>
            <rFont val="Tahoma"/>
            <family val="2"/>
          </rPr>
          <t xml:space="preserve">
any uniforms, gear, of safety equipment worn by the people in the field</t>
        </r>
      </text>
    </comment>
    <comment ref="B19" authorId="0" shapeId="0" xr:uid="{B6FF4FA7-F84A-4340-BDA1-B7D1E120E4F1}">
      <text>
        <r>
          <rPr>
            <b/>
            <sz val="9"/>
            <color indexed="81"/>
            <rFont val="Tahoma"/>
            <family val="2"/>
          </rPr>
          <t>platt:</t>
        </r>
        <r>
          <rPr>
            <sz val="9"/>
            <color indexed="81"/>
            <rFont val="Tahoma"/>
            <family val="2"/>
          </rPr>
          <t xml:space="preserve">
we put workers comp in COGS as it is specifically geared towards the people in the field</t>
        </r>
      </text>
    </comment>
    <comment ref="B20" authorId="0" shapeId="0" xr:uid="{A6F2184B-AFFE-456D-BB2F-62356D5D7099}">
      <text>
        <r>
          <rPr>
            <b/>
            <sz val="9"/>
            <color indexed="81"/>
            <rFont val="Tahoma"/>
            <family val="2"/>
          </rPr>
          <t>platt:</t>
        </r>
        <r>
          <rPr>
            <sz val="9"/>
            <color indexed="81"/>
            <rFont val="Tahoma"/>
            <family val="2"/>
          </rPr>
          <t xml:space="preserve">
for when customer stuff breaks and it need to be fixed or replaced</t>
        </r>
      </text>
    </comment>
    <comment ref="B21" authorId="0" shapeId="0" xr:uid="{294F01DE-76E7-4113-B5EF-C0C4FB8A6407}">
      <text>
        <r>
          <rPr>
            <b/>
            <sz val="9"/>
            <color indexed="81"/>
            <rFont val="Tahoma"/>
            <family val="2"/>
          </rPr>
          <t>platt:</t>
        </r>
        <r>
          <rPr>
            <sz val="9"/>
            <color indexed="81"/>
            <rFont val="Tahoma"/>
            <family val="2"/>
          </rPr>
          <t xml:space="preserve">
if you incur any costs for disposing of items/debris as a result of your work</t>
        </r>
      </text>
    </comment>
    <comment ref="B22" authorId="0" shapeId="0" xr:uid="{1F38A5E3-3E3B-439C-A6A0-2BD32D087EF2}">
      <text>
        <r>
          <rPr>
            <b/>
            <sz val="9"/>
            <color indexed="81"/>
            <rFont val="Tahoma"/>
            <family val="2"/>
          </rPr>
          <t>platt:</t>
        </r>
        <r>
          <rPr>
            <sz val="9"/>
            <color indexed="81"/>
            <rFont val="Tahoma"/>
            <family val="2"/>
          </rPr>
          <t xml:space="preserve">
all expenses to get to and from job sites safely</t>
        </r>
      </text>
    </comment>
    <comment ref="B23" authorId="0" shapeId="0" xr:uid="{332D30DF-3360-42B2-A562-87759BAA9F49}">
      <text>
        <r>
          <rPr>
            <b/>
            <sz val="9"/>
            <color indexed="81"/>
            <rFont val="Tahoma"/>
            <family val="2"/>
          </rPr>
          <t>platt:</t>
        </r>
        <r>
          <rPr>
            <sz val="9"/>
            <color indexed="81"/>
            <rFont val="Tahoma"/>
            <family val="2"/>
          </rPr>
          <t xml:space="preserve">
part of the cost of doing a job is getting paid for it, so we put this here</t>
        </r>
      </text>
    </comment>
    <comment ref="B24" authorId="0" shapeId="0" xr:uid="{30CE831F-C4A6-4CDF-97D4-0CF327C6F8D0}">
      <text>
        <r>
          <rPr>
            <b/>
            <sz val="9"/>
            <color indexed="81"/>
            <rFont val="Tahoma"/>
            <family val="2"/>
          </rPr>
          <t>platt:</t>
        </r>
        <r>
          <rPr>
            <sz val="9"/>
            <color indexed="81"/>
            <rFont val="Tahoma"/>
            <family val="2"/>
          </rPr>
          <t xml:space="preserve">
renting equipment that is specific to a certain job (not general vehicle or location rent)</t>
        </r>
      </text>
    </comment>
    <comment ref="B25" authorId="0" shapeId="0" xr:uid="{44EE95AD-28E4-4282-A1C3-6FD8616D9A01}">
      <text>
        <r>
          <rPr>
            <b/>
            <sz val="9"/>
            <color indexed="81"/>
            <rFont val="Tahoma"/>
            <family val="2"/>
          </rPr>
          <t>platt:</t>
        </r>
        <r>
          <rPr>
            <sz val="9"/>
            <color indexed="81"/>
            <rFont val="Tahoma"/>
            <family val="2"/>
          </rPr>
          <t xml:space="preserve">
for supplies, materials, and chemicals that get consumed in the field</t>
        </r>
      </text>
    </comment>
    <comment ref="B26" authorId="0" shapeId="0" xr:uid="{22754F1A-2301-499B-AFB6-3586E28283A0}">
      <text>
        <r>
          <rPr>
            <b/>
            <sz val="9"/>
            <color indexed="81"/>
            <rFont val="Tahoma"/>
            <family val="2"/>
          </rPr>
          <t>platt:</t>
        </r>
        <r>
          <rPr>
            <sz val="9"/>
            <color indexed="81"/>
            <rFont val="Tahoma"/>
            <family val="2"/>
          </rPr>
          <t xml:space="preserve">
for tools and equipment used in the field that get used at multiple job sites (less than $2,500 - those get capitalized on the balance sheet - see Assets &amp; Liabilities tab)</t>
        </r>
      </text>
    </comment>
    <comment ref="B53" authorId="0" shapeId="0" xr:uid="{9D35C63D-EABF-4EC4-8AF3-05FFCCFC27AA}">
      <text>
        <r>
          <rPr>
            <b/>
            <sz val="9"/>
            <color indexed="81"/>
            <rFont val="Tahoma"/>
            <family val="2"/>
          </rPr>
          <t>platt:</t>
        </r>
        <r>
          <rPr>
            <sz val="9"/>
            <color indexed="81"/>
            <rFont val="Tahoma"/>
            <family val="2"/>
          </rPr>
          <t xml:space="preserve">
Any marketing infrastructure costs that you have to make it easy for clients to find you, including website expenses, bidding/quoting software (not including your CRM), or anything else meant to make it easy for leads to find you and interact with you - this is kind of like marketing overhead, you don't expect to get a specific return on it, but you need it to improve your return on the rest of your marketing</t>
        </r>
      </text>
    </comment>
    <comment ref="B54" authorId="0" shapeId="0" xr:uid="{A74FF9D7-F1C9-49EC-A5B5-F6257538EB24}">
      <text>
        <r>
          <rPr>
            <b/>
            <sz val="9"/>
            <color indexed="81"/>
            <rFont val="Tahoma"/>
            <family val="2"/>
          </rPr>
          <t>platt:</t>
        </r>
        <r>
          <rPr>
            <sz val="9"/>
            <color indexed="81"/>
            <rFont val="Tahoma"/>
            <family val="2"/>
          </rPr>
          <t xml:space="preserve">
This will automatically feed in from the sales and marketing workup if you populated that tab
Includes any direct marketing ad spend, as well as awareness based marketing like business cards, vehicle wraps, or anything else meant to promote your brand/business that you expect to generate a return</t>
        </r>
      </text>
    </comment>
    <comment ref="B55" authorId="0" shapeId="0" xr:uid="{B6CBDF32-73CF-4604-B972-5E0CF2C61030}">
      <text>
        <r>
          <rPr>
            <b/>
            <sz val="9"/>
            <color indexed="81"/>
            <rFont val="Tahoma"/>
            <family val="2"/>
          </rPr>
          <t>platt:</t>
        </r>
        <r>
          <rPr>
            <sz val="9"/>
            <color indexed="81"/>
            <rFont val="Tahoma"/>
            <family val="2"/>
          </rPr>
          <t xml:space="preserve">
This will automatically feed in from the sales and marketing workup if you populated that tab
This is for people you pay to manage your marketing game, like SEO experts, social media gurus, and anyone else you pay monthly to keep your stuff rolling and looking good - like Ads and awareness spend, you expect to get a specific return on this investment</t>
        </r>
      </text>
    </comment>
    <comment ref="B67" authorId="0" shapeId="0" xr:uid="{56F4E059-C6C1-43AB-ADA7-47E68B1A42CC}">
      <text>
        <r>
          <rPr>
            <b/>
            <sz val="9"/>
            <color indexed="81"/>
            <rFont val="Tahoma"/>
            <family val="2"/>
          </rPr>
          <t>platt:</t>
        </r>
        <r>
          <rPr>
            <sz val="9"/>
            <color indexed="81"/>
            <rFont val="Tahoma"/>
            <family val="2"/>
          </rPr>
          <t xml:space="preserve">
dollars paid to contractors that are performing administrative work for you (not in the field, in the office)</t>
        </r>
      </text>
    </comment>
    <comment ref="B68" authorId="0" shapeId="0" xr:uid="{B5FCB16D-0C99-4AC7-9F6D-0BB36CC2FB44}">
      <text>
        <r>
          <rPr>
            <b/>
            <sz val="9"/>
            <color indexed="81"/>
            <rFont val="Tahoma"/>
            <family val="2"/>
          </rPr>
          <t>platt:</t>
        </r>
        <r>
          <rPr>
            <sz val="9"/>
            <color indexed="81"/>
            <rFont val="Tahoma"/>
            <family val="2"/>
          </rPr>
          <t xml:space="preserve">
all wages paid to administrative, including sales, people</t>
        </r>
      </text>
    </comment>
    <comment ref="C68" authorId="0" shapeId="0" xr:uid="{9ED16835-33B3-4E52-8B06-5FC1D09FEBCC}">
      <text>
        <r>
          <rPr>
            <b/>
            <sz val="9"/>
            <color indexed="81"/>
            <rFont val="Tahoma"/>
            <family val="2"/>
          </rPr>
          <t>platt:</t>
        </r>
        <r>
          <rPr>
            <sz val="9"/>
            <color indexed="81"/>
            <rFont val="Tahoma"/>
            <family val="2"/>
          </rPr>
          <t xml:space="preserve">
if not using the Payroll tab, this should default to zero, the wages line above will be inclusive of taxes</t>
        </r>
      </text>
    </comment>
    <comment ref="B69" authorId="0" shapeId="0" xr:uid="{33EA1C73-EB11-43DC-B802-C6468FEF0975}">
      <text>
        <r>
          <rPr>
            <b/>
            <sz val="9"/>
            <color indexed="81"/>
            <rFont val="Tahoma"/>
            <family val="2"/>
          </rPr>
          <t>platt:</t>
        </r>
        <r>
          <rPr>
            <sz val="9"/>
            <color indexed="81"/>
            <rFont val="Tahoma"/>
            <family val="2"/>
          </rPr>
          <t xml:space="preserve">
specifically for payroll taxes related to admin employees</t>
        </r>
      </text>
    </comment>
    <comment ref="C69" authorId="0" shapeId="0" xr:uid="{FF25E271-39DD-4A1E-BDD6-984EA3419D77}">
      <text>
        <r>
          <rPr>
            <b/>
            <sz val="9"/>
            <color indexed="81"/>
            <rFont val="Tahoma"/>
            <family val="2"/>
          </rPr>
          <t>platt:</t>
        </r>
        <r>
          <rPr>
            <sz val="9"/>
            <color indexed="81"/>
            <rFont val="Tahoma"/>
            <family val="2"/>
          </rPr>
          <t xml:space="preserve">
if not using the Payroll tab, this should default to zero, the wages line above will be inclusive of taxes</t>
        </r>
      </text>
    </comment>
    <comment ref="B70" authorId="0" shapeId="0" xr:uid="{F3A04FBC-F3A9-4ECE-89B4-73BE29A31900}">
      <text>
        <r>
          <rPr>
            <b/>
            <sz val="9"/>
            <color indexed="81"/>
            <rFont val="Tahoma"/>
            <family val="2"/>
          </rPr>
          <t>platt:</t>
        </r>
        <r>
          <rPr>
            <sz val="9"/>
            <color indexed="81"/>
            <rFont val="Tahoma"/>
            <family val="2"/>
          </rPr>
          <t xml:space="preserve">
if you specifically breakout how much payroll you take as an owner you can put that here - NOTE THIS SHOULD NOT INCLUDE DISTRIBUTIONS, ONLY WAGES!  Distributions go down below as a balance sheet cash outflow, they do not hit your P&amp;L.  If this doesn't make sense check out Bookkeeping Beer and BS on facebook for more info</t>
        </r>
      </text>
    </comment>
    <comment ref="B71" authorId="0" shapeId="0" xr:uid="{7A362889-93C6-4E30-9D08-3DF2A7B76850}">
      <text>
        <r>
          <rPr>
            <b/>
            <sz val="9"/>
            <color indexed="81"/>
            <rFont val="Tahoma"/>
            <family val="2"/>
          </rPr>
          <t>platt:</t>
        </r>
        <r>
          <rPr>
            <sz val="9"/>
            <color indexed="81"/>
            <rFont val="Tahoma"/>
            <family val="2"/>
          </rPr>
          <t xml:space="preserve">
This is the fee you pay to a payroll processing company or an accountant to run your payroll</t>
        </r>
      </text>
    </comment>
    <comment ref="B72" authorId="0" shapeId="0" xr:uid="{44C843E9-A735-4EE4-B13B-450C51FF9C85}">
      <text>
        <r>
          <rPr>
            <b/>
            <sz val="9"/>
            <color indexed="81"/>
            <rFont val="Tahoma"/>
            <family val="2"/>
          </rPr>
          <t>platt:</t>
        </r>
        <r>
          <rPr>
            <sz val="9"/>
            <color indexed="81"/>
            <rFont val="Tahoma"/>
            <family val="2"/>
          </rPr>
          <t xml:space="preserve">
This is for a third party answering service</t>
        </r>
      </text>
    </comment>
    <comment ref="B73" authorId="0" shapeId="0" xr:uid="{BE294C92-CFAF-45DD-BFAC-1A28ADDCEB60}">
      <text>
        <r>
          <rPr>
            <b/>
            <sz val="9"/>
            <color indexed="81"/>
            <rFont val="Tahoma"/>
            <family val="2"/>
          </rPr>
          <t>platt:</t>
        </r>
        <r>
          <rPr>
            <sz val="9"/>
            <color indexed="81"/>
            <rFont val="Tahoma"/>
            <family val="2"/>
          </rPr>
          <t xml:space="preserve">
This is for your bookkeeper and your CPA</t>
        </r>
      </text>
    </comment>
    <comment ref="B74" authorId="0" shapeId="0" xr:uid="{F6601E5F-2705-4EC1-B591-ABDD67A23960}">
      <text>
        <r>
          <rPr>
            <b/>
            <sz val="9"/>
            <color indexed="81"/>
            <rFont val="Tahoma"/>
            <family val="2"/>
          </rPr>
          <t>platt:</t>
        </r>
        <r>
          <rPr>
            <sz val="9"/>
            <color indexed="81"/>
            <rFont val="Tahoma"/>
            <family val="2"/>
          </rPr>
          <t xml:space="preserve">
let's hope not</t>
        </r>
      </text>
    </comment>
    <comment ref="B75" authorId="0" shapeId="0" xr:uid="{A7DDD9CF-6611-4D5C-B143-4BF6AA113767}">
      <text>
        <r>
          <rPr>
            <b/>
            <sz val="9"/>
            <color indexed="81"/>
            <rFont val="Tahoma"/>
            <family val="2"/>
          </rPr>
          <t>platt:</t>
        </r>
        <r>
          <rPr>
            <sz val="9"/>
            <color indexed="81"/>
            <rFont val="Tahoma"/>
            <family val="2"/>
          </rPr>
          <t xml:space="preserve">
This is for specific consulting, where the consultant is actually performing work for you and not just coaching - If the expense is tied to coaching then it should either go into education, events, and leadership development (variable expense bucket) or Dues &amp; Subscriptions if it is a consistent/recurring charge (fixed expense bucket)</t>
        </r>
      </text>
    </comment>
    <comment ref="B76" authorId="0" shapeId="0" xr:uid="{F944C833-E180-4966-B8A2-81FCD06BF8DC}">
      <text>
        <r>
          <rPr>
            <b/>
            <sz val="9"/>
            <color indexed="81"/>
            <rFont val="Tahoma"/>
            <family val="2"/>
          </rPr>
          <t>platt:</t>
        </r>
        <r>
          <rPr>
            <sz val="9"/>
            <color indexed="81"/>
            <rFont val="Tahoma"/>
            <family val="2"/>
          </rPr>
          <t xml:space="preserve">
those small annoying fees the bank charges you for silly little things - this is not for Interest Expenses on loans, those fall under fixed costs</t>
        </r>
      </text>
    </comment>
    <comment ref="B77" authorId="0" shapeId="0" xr:uid="{E95C73C7-F795-438F-B0BF-970D324A39AD}">
      <text>
        <r>
          <rPr>
            <b/>
            <sz val="9"/>
            <color indexed="81"/>
            <rFont val="Tahoma"/>
            <family val="2"/>
          </rPr>
          <t>platt:</t>
        </r>
        <r>
          <rPr>
            <sz val="9"/>
            <color indexed="81"/>
            <rFont val="Tahoma"/>
            <family val="2"/>
          </rPr>
          <t xml:space="preserve">
for computers, printers, paper, pens, sticky notes… you get the idea</t>
        </r>
      </text>
    </comment>
    <comment ref="B78" authorId="0" shapeId="0" xr:uid="{36CB3011-22F7-4601-926F-DBF900B42933}">
      <text>
        <r>
          <rPr>
            <b/>
            <sz val="9"/>
            <color indexed="81"/>
            <rFont val="Tahoma"/>
            <family val="2"/>
          </rPr>
          <t>platt:</t>
        </r>
        <r>
          <rPr>
            <sz val="9"/>
            <color indexed="81"/>
            <rFont val="Tahoma"/>
            <family val="2"/>
          </rPr>
          <t xml:space="preserve">
for whatever else happens in the office and you couldn't find a spot for it above</t>
        </r>
      </text>
    </comment>
    <comment ref="B97" authorId="0" shapeId="0" xr:uid="{DD758A90-49C8-4ECF-9A24-DB437F1B175B}">
      <text>
        <r>
          <rPr>
            <b/>
            <sz val="9"/>
            <color indexed="81"/>
            <rFont val="Tahoma"/>
            <family val="2"/>
          </rPr>
          <t>platt:</t>
        </r>
        <r>
          <rPr>
            <sz val="9"/>
            <color indexed="81"/>
            <rFont val="Tahoma"/>
            <family val="2"/>
          </rPr>
          <t xml:space="preserve">
your employer contribution portion of any health isurance premiums (employee portions taken from their wages should go to that wage category, not here)</t>
        </r>
      </text>
    </comment>
    <comment ref="B98" authorId="0" shapeId="0" xr:uid="{D71C7B6B-7331-4BF0-B3DA-D20929C76A3B}">
      <text>
        <r>
          <rPr>
            <b/>
            <sz val="9"/>
            <color indexed="81"/>
            <rFont val="Tahoma"/>
            <family val="2"/>
          </rPr>
          <t>platt:</t>
        </r>
        <r>
          <rPr>
            <sz val="9"/>
            <color indexed="81"/>
            <rFont val="Tahoma"/>
            <family val="2"/>
          </rPr>
          <t xml:space="preserve">
basically any other insurance of bonding that you have that's not health or workers comp</t>
        </r>
      </text>
    </comment>
    <comment ref="B99" authorId="0" shapeId="0" xr:uid="{ADE90073-591A-4C11-94CB-4EB5B7810934}">
      <text>
        <r>
          <rPr>
            <b/>
            <sz val="9"/>
            <color indexed="81"/>
            <rFont val="Tahoma"/>
            <family val="2"/>
          </rPr>
          <t>platt:</t>
        </r>
        <r>
          <rPr>
            <sz val="9"/>
            <color indexed="81"/>
            <rFont val="Tahoma"/>
            <family val="2"/>
          </rPr>
          <t xml:space="preserve">
The interest portion of any loan payment from the Assets and Liabilities tab, or interest expected on credit cards and/or line of credit</t>
        </r>
      </text>
    </comment>
    <comment ref="B100" authorId="0" shapeId="0" xr:uid="{2E0591F7-2065-4BE1-A168-543AB15FB82B}">
      <text>
        <r>
          <rPr>
            <b/>
            <sz val="9"/>
            <color indexed="81"/>
            <rFont val="Tahoma"/>
            <family val="2"/>
          </rPr>
          <t>platt:</t>
        </r>
        <r>
          <rPr>
            <sz val="9"/>
            <color indexed="81"/>
            <rFont val="Tahoma"/>
            <family val="2"/>
          </rPr>
          <t xml:space="preserve">
meant for fixed $ amounts for any club dues, leadership group dues, or educations subscriptions you are a part of</t>
        </r>
      </text>
    </comment>
    <comment ref="B101" authorId="0" shapeId="0" xr:uid="{110EA236-7534-4B3D-8354-805A19B7B9C8}">
      <text>
        <r>
          <rPr>
            <b/>
            <sz val="9"/>
            <color indexed="81"/>
            <rFont val="Tahoma"/>
            <family val="2"/>
          </rPr>
          <t>platt:</t>
        </r>
        <r>
          <rPr>
            <sz val="9"/>
            <color indexed="81"/>
            <rFont val="Tahoma"/>
            <family val="2"/>
          </rPr>
          <t xml:space="preserve">
location and/or vehicle rent/lease, sometimes equipment as well depending on how it is structure.  If equipment is rented for a specific job or season, and not for all work, put it in COGS under equipment rental</t>
        </r>
      </text>
    </comment>
    <comment ref="B102" authorId="0" shapeId="0" xr:uid="{D1490DFD-4E5D-435F-9C3F-141E8FA2BBC5}">
      <text>
        <r>
          <rPr>
            <b/>
            <sz val="9"/>
            <color indexed="81"/>
            <rFont val="Tahoma"/>
            <family val="2"/>
          </rPr>
          <t>platt:</t>
        </r>
        <r>
          <rPr>
            <sz val="9"/>
            <color indexed="81"/>
            <rFont val="Tahoma"/>
            <family val="2"/>
          </rPr>
          <t xml:space="preserve">
For all non-marketing related software</t>
        </r>
      </text>
    </comment>
    <comment ref="B103" authorId="0" shapeId="0" xr:uid="{F2813B92-7664-4371-A916-F59DC7537CD0}">
      <text>
        <r>
          <rPr>
            <b/>
            <sz val="9"/>
            <color indexed="81"/>
            <rFont val="Tahoma"/>
            <family val="2"/>
          </rPr>
          <t>platt:</t>
        </r>
        <r>
          <rPr>
            <sz val="9"/>
            <color indexed="81"/>
            <rFont val="Tahoma"/>
            <family val="2"/>
          </rPr>
          <t xml:space="preserve">
pretty much any recurring bills you have not already covered above</t>
        </r>
      </text>
    </comment>
    <comment ref="B117" authorId="0" shapeId="0" xr:uid="{D770B9B8-F530-403A-AB00-3C2663CF63CB}">
      <text>
        <r>
          <rPr>
            <b/>
            <sz val="9"/>
            <color indexed="81"/>
            <rFont val="Tahoma"/>
            <family val="2"/>
          </rPr>
          <t>platt:</t>
        </r>
        <r>
          <rPr>
            <sz val="9"/>
            <color indexed="81"/>
            <rFont val="Tahoma"/>
            <family val="2"/>
          </rPr>
          <t xml:space="preserve">
any auto expenses not included in COGS-fuel/parking/tolls, or in repairs and maintenance</t>
        </r>
      </text>
    </comment>
    <comment ref="B118" authorId="0" shapeId="0" xr:uid="{E1783D4F-EA52-453F-91C0-116C59196977}">
      <text>
        <r>
          <rPr>
            <b/>
            <sz val="9"/>
            <color indexed="81"/>
            <rFont val="Tahoma"/>
            <family val="2"/>
          </rPr>
          <t>platt:</t>
        </r>
        <r>
          <rPr>
            <sz val="9"/>
            <color indexed="81"/>
            <rFont val="Tahoma"/>
            <family val="2"/>
          </rPr>
          <t xml:space="preserve">
for non-recurring expenses aimed at personal and team development</t>
        </r>
      </text>
    </comment>
    <comment ref="B119" authorId="0" shapeId="0" xr:uid="{7F050807-910F-41E9-A5F5-D32062403DC0}">
      <text>
        <r>
          <rPr>
            <b/>
            <sz val="9"/>
            <color indexed="81"/>
            <rFont val="Tahoma"/>
            <family val="2"/>
          </rPr>
          <t>platt:</t>
        </r>
        <r>
          <rPr>
            <sz val="9"/>
            <color indexed="81"/>
            <rFont val="Tahoma"/>
            <family val="2"/>
          </rPr>
          <t xml:space="preserve">
for meals and entertainment that are not for the entire team, like taking one team member to lunch.  If the entire team is envolved then the expense should go to employee engagement</t>
        </r>
      </text>
    </comment>
    <comment ref="B120" authorId="0" shapeId="0" xr:uid="{2B1F0DE8-D497-4D0F-B566-D07F31102439}">
      <text>
        <r>
          <rPr>
            <b/>
            <sz val="9"/>
            <color indexed="81"/>
            <rFont val="Tahoma"/>
            <family val="2"/>
          </rPr>
          <t>platt:</t>
        </r>
        <r>
          <rPr>
            <sz val="9"/>
            <color indexed="81"/>
            <rFont val="Tahoma"/>
            <family val="2"/>
          </rPr>
          <t xml:space="preserve">
employee expenses for the entire team, like team meetings, lunches, etc..</t>
        </r>
      </text>
    </comment>
    <comment ref="B121" authorId="0" shapeId="0" xr:uid="{7B8E1098-352E-4093-9153-71925EED9629}">
      <text>
        <r>
          <rPr>
            <b/>
            <sz val="9"/>
            <color indexed="81"/>
            <rFont val="Tahoma"/>
            <family val="2"/>
          </rPr>
          <t xml:space="preserve">platt:
</t>
        </r>
        <r>
          <rPr>
            <sz val="9"/>
            <color indexed="81"/>
            <rFont val="Tahoma"/>
            <family val="2"/>
          </rPr>
          <t>for expenses on job ads, applicant tracking systems, and anything else related to brining new employees in and getting them onboarded</t>
        </r>
      </text>
    </comment>
    <comment ref="B122" authorId="0" shapeId="0" xr:uid="{17B290F5-B7AA-4684-A910-0366FA3BDAF8}">
      <text>
        <r>
          <rPr>
            <b/>
            <sz val="9"/>
            <color indexed="81"/>
            <rFont val="Tahoma"/>
            <family val="2"/>
          </rPr>
          <t>platt:</t>
        </r>
        <r>
          <rPr>
            <sz val="9"/>
            <color indexed="81"/>
            <rFont val="Tahoma"/>
            <family val="2"/>
          </rPr>
          <t xml:space="preserve">
for costs associated with repairing existing vehicles</t>
        </r>
      </text>
    </comment>
    <comment ref="B123" authorId="0" shapeId="0" xr:uid="{1AA6D7D5-690E-4D9C-8E72-B772D3409C37}">
      <text>
        <r>
          <rPr>
            <b/>
            <sz val="9"/>
            <color indexed="81"/>
            <rFont val="Tahoma"/>
            <family val="2"/>
          </rPr>
          <t>platt:</t>
        </r>
        <r>
          <rPr>
            <sz val="9"/>
            <color indexed="81"/>
            <rFont val="Tahoma"/>
            <family val="2"/>
          </rPr>
          <t xml:space="preserve">
for costs associated with repairing existing equipment</t>
        </r>
      </text>
    </comment>
    <comment ref="B124" authorId="0" shapeId="0" xr:uid="{2F752361-E5A1-4C18-8C6E-00643F9D3626}">
      <text>
        <r>
          <rPr>
            <b/>
            <sz val="9"/>
            <color indexed="81"/>
            <rFont val="Tahoma"/>
            <family val="2"/>
          </rPr>
          <t>platt:</t>
        </r>
        <r>
          <rPr>
            <sz val="9"/>
            <color indexed="81"/>
            <rFont val="Tahoma"/>
            <family val="2"/>
          </rPr>
          <t xml:space="preserve">
for tools and equipment that doesn't leave the shop.  If it goes on a truck and is meant for performing work in the field then put it in Tools &amp; Equipment in COGS</t>
        </r>
      </text>
    </comment>
    <comment ref="B125" authorId="0" shapeId="0" xr:uid="{106AF221-2B87-42B7-BAC0-1B6F60A75338}">
      <text>
        <r>
          <rPr>
            <b/>
            <sz val="9"/>
            <color indexed="81"/>
            <rFont val="Tahoma"/>
            <family val="2"/>
          </rPr>
          <t>platt:</t>
        </r>
        <r>
          <rPr>
            <sz val="9"/>
            <color indexed="81"/>
            <rFont val="Tahoma"/>
            <family val="2"/>
          </rPr>
          <t xml:space="preserve">
any generic taxes or other fees associated with operating your business - NOTE, INCOME TAXES ARE PERSONAL, NOT BUSINESS, SO THEY DO NOT HIT YOUR P&amp;L.  Likewise, payroll taxes should go to the specific wage category they pertain to (either COGS or Admin), and sales taxes should reduce your cash sales number (and be excluded from your accrual sales number)</t>
        </r>
      </text>
    </comment>
    <comment ref="B126" authorId="0" shapeId="0" xr:uid="{95E4F011-5D80-43A8-9D20-6624F71AF4F8}">
      <text>
        <r>
          <rPr>
            <b/>
            <sz val="9"/>
            <color indexed="81"/>
            <rFont val="Tahoma"/>
            <family val="2"/>
          </rPr>
          <t>platt:</t>
        </r>
        <r>
          <rPr>
            <sz val="9"/>
            <color indexed="81"/>
            <rFont val="Tahoma"/>
            <family val="2"/>
          </rPr>
          <t xml:space="preserve">
for flights, hotels, rental cars, etc...</t>
        </r>
      </text>
    </comment>
    <comment ref="B127" authorId="0" shapeId="0" xr:uid="{4F7DC0BB-C77B-47FE-865E-E97965A9F22D}">
      <text>
        <r>
          <rPr>
            <b/>
            <sz val="9"/>
            <color indexed="81"/>
            <rFont val="Tahoma"/>
            <family val="2"/>
          </rPr>
          <t>platt:</t>
        </r>
        <r>
          <rPr>
            <sz val="9"/>
            <color indexed="81"/>
            <rFont val="Tahoma"/>
            <family val="2"/>
          </rPr>
          <t xml:space="preserve">
for meals while on the road, this is worth splitting out because it has more favorable tax treatment than meals and entertainment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platt</author>
  </authors>
  <commentList>
    <comment ref="C6" authorId="0" shapeId="0" xr:uid="{480F59BC-CE33-4240-ADE8-6D78D758589B}">
      <text>
        <r>
          <rPr>
            <b/>
            <sz val="9"/>
            <color indexed="81"/>
            <rFont val="Tahoma"/>
            <family val="2"/>
          </rPr>
          <t>platt:</t>
        </r>
        <r>
          <rPr>
            <sz val="9"/>
            <color indexed="81"/>
            <rFont val="Tahoma"/>
            <family val="2"/>
          </rPr>
          <t xml:space="preserve">
assumes Friday January 1 New Years Day Holiday</t>
        </r>
      </text>
    </comment>
    <comment ref="F6" authorId="0" shapeId="0" xr:uid="{D257DD12-8EA1-46FC-863D-9897064AB287}">
      <text>
        <r>
          <rPr>
            <b/>
            <sz val="9"/>
            <color indexed="81"/>
            <rFont val="Tahoma"/>
            <family val="2"/>
          </rPr>
          <t>platt:</t>
        </r>
        <r>
          <rPr>
            <sz val="9"/>
            <color indexed="81"/>
            <rFont val="Tahoma"/>
            <family val="2"/>
          </rPr>
          <t xml:space="preserve">
assumes Friday April 2 Good Friday Holiday</t>
        </r>
      </text>
    </comment>
    <comment ref="G6" authorId="0" shapeId="0" xr:uid="{ACBC7235-4392-4D41-BE0D-8ED7CE41D498}">
      <text>
        <r>
          <rPr>
            <b/>
            <sz val="9"/>
            <color indexed="81"/>
            <rFont val="Tahoma"/>
            <family val="2"/>
          </rPr>
          <t>platt:</t>
        </r>
        <r>
          <rPr>
            <sz val="9"/>
            <color indexed="81"/>
            <rFont val="Tahoma"/>
            <family val="2"/>
          </rPr>
          <t xml:space="preserve">
assumes Monday May 31 Memorial Day Holiday</t>
        </r>
      </text>
    </comment>
    <comment ref="I6" authorId="0" shapeId="0" xr:uid="{1E7DE3B3-0E14-4CFE-8BEC-28ABFAC3FE0F}">
      <text>
        <r>
          <rPr>
            <b/>
            <sz val="9"/>
            <color indexed="81"/>
            <rFont val="Tahoma"/>
            <family val="2"/>
          </rPr>
          <t>platt:</t>
        </r>
        <r>
          <rPr>
            <sz val="9"/>
            <color indexed="81"/>
            <rFont val="Tahoma"/>
            <family val="2"/>
          </rPr>
          <t xml:space="preserve">
Assumes Monday July 5 Independence Day Holiday</t>
        </r>
      </text>
    </comment>
    <comment ref="K6" authorId="0" shapeId="0" xr:uid="{48CEA68B-D2F2-4293-8B9C-73164C008205}">
      <text>
        <r>
          <rPr>
            <b/>
            <sz val="9"/>
            <color indexed="81"/>
            <rFont val="Tahoma"/>
            <family val="2"/>
          </rPr>
          <t>platt:</t>
        </r>
        <r>
          <rPr>
            <sz val="9"/>
            <color indexed="81"/>
            <rFont val="Tahoma"/>
            <family val="2"/>
          </rPr>
          <t xml:space="preserve">
Assumes Monday September 6 Labor Day Holiday</t>
        </r>
      </text>
    </comment>
    <comment ref="M6" authorId="0" shapeId="0" xr:uid="{6FC06F63-6E57-4712-854B-5C25487E22E1}">
      <text>
        <r>
          <rPr>
            <b/>
            <sz val="9"/>
            <color indexed="81"/>
            <rFont val="Tahoma"/>
            <family val="2"/>
          </rPr>
          <t>platt:</t>
        </r>
        <r>
          <rPr>
            <sz val="9"/>
            <color indexed="81"/>
            <rFont val="Tahoma"/>
            <family val="2"/>
          </rPr>
          <t xml:space="preserve">
Assumes Thursday November 25 Thanksgiving Day Holiday - also assumes working on Friday the 26th</t>
        </r>
      </text>
    </comment>
    <comment ref="N6" authorId="0" shapeId="0" xr:uid="{BD2DEBA2-476B-4E8B-9224-C9B2F85FCC1F}">
      <text>
        <r>
          <rPr>
            <b/>
            <sz val="9"/>
            <color indexed="81"/>
            <rFont val="Tahoma"/>
            <family val="2"/>
          </rPr>
          <t>platt:</t>
        </r>
        <r>
          <rPr>
            <sz val="9"/>
            <color indexed="81"/>
            <rFont val="Tahoma"/>
            <family val="2"/>
          </rPr>
          <t xml:space="preserve">
Assumes Friday December 24 Holiday for Christmas Eve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platt</author>
  </authors>
  <commentList>
    <comment ref="D6" authorId="0" shapeId="0" xr:uid="{397496B2-096E-4636-8433-D0138BC0EF73}">
      <text>
        <r>
          <rPr>
            <b/>
            <sz val="9"/>
            <color indexed="81"/>
            <rFont val="Tahoma"/>
            <family val="2"/>
          </rPr>
          <t>platt:</t>
        </r>
        <r>
          <rPr>
            <sz val="9"/>
            <color indexed="81"/>
            <rFont val="Tahoma"/>
            <family val="2"/>
          </rPr>
          <t xml:space="preserve">
assumes Friday January 1 New Years Day Holiday</t>
        </r>
      </text>
    </comment>
    <comment ref="G6" authorId="0" shapeId="0" xr:uid="{570F8A82-DFB1-4EEF-BF69-4AB915D3D495}">
      <text>
        <r>
          <rPr>
            <b/>
            <sz val="9"/>
            <color indexed="81"/>
            <rFont val="Tahoma"/>
            <family val="2"/>
          </rPr>
          <t>platt:</t>
        </r>
        <r>
          <rPr>
            <sz val="9"/>
            <color indexed="81"/>
            <rFont val="Tahoma"/>
            <family val="2"/>
          </rPr>
          <t xml:space="preserve">
assumes Friday April 2 Good Friday Holiday</t>
        </r>
      </text>
    </comment>
    <comment ref="H6" authorId="0" shapeId="0" xr:uid="{70A82322-B6EE-4CB1-84FA-57425942384A}">
      <text>
        <r>
          <rPr>
            <b/>
            <sz val="9"/>
            <color indexed="81"/>
            <rFont val="Tahoma"/>
            <family val="2"/>
          </rPr>
          <t>platt:</t>
        </r>
        <r>
          <rPr>
            <sz val="9"/>
            <color indexed="81"/>
            <rFont val="Tahoma"/>
            <family val="2"/>
          </rPr>
          <t xml:space="preserve">
assumes Monday May 31 Memorial Day Holiday</t>
        </r>
      </text>
    </comment>
    <comment ref="J6" authorId="0" shapeId="0" xr:uid="{619E5984-FD42-4DC3-8CA0-C7DDBCE23E50}">
      <text>
        <r>
          <rPr>
            <b/>
            <sz val="9"/>
            <color indexed="81"/>
            <rFont val="Tahoma"/>
            <family val="2"/>
          </rPr>
          <t>platt:</t>
        </r>
        <r>
          <rPr>
            <sz val="9"/>
            <color indexed="81"/>
            <rFont val="Tahoma"/>
            <family val="2"/>
          </rPr>
          <t xml:space="preserve">
Assumes Monday July 5 Independence Day Holiday</t>
        </r>
      </text>
    </comment>
    <comment ref="L6" authorId="0" shapeId="0" xr:uid="{9FFF8857-5976-410C-9682-773045F9DF07}">
      <text>
        <r>
          <rPr>
            <b/>
            <sz val="9"/>
            <color indexed="81"/>
            <rFont val="Tahoma"/>
            <family val="2"/>
          </rPr>
          <t>platt:</t>
        </r>
        <r>
          <rPr>
            <sz val="9"/>
            <color indexed="81"/>
            <rFont val="Tahoma"/>
            <family val="2"/>
          </rPr>
          <t xml:space="preserve">
Assumes Monday September 6 Labor Day Holiday</t>
        </r>
      </text>
    </comment>
    <comment ref="N6" authorId="0" shapeId="0" xr:uid="{86ABB3C1-B7E8-423E-AAAE-A5C9A6C21AAF}">
      <text>
        <r>
          <rPr>
            <b/>
            <sz val="9"/>
            <color indexed="81"/>
            <rFont val="Tahoma"/>
            <family val="2"/>
          </rPr>
          <t>platt:</t>
        </r>
        <r>
          <rPr>
            <sz val="9"/>
            <color indexed="81"/>
            <rFont val="Tahoma"/>
            <family val="2"/>
          </rPr>
          <t xml:space="preserve">
Assumes Thursday November 25 Thanksgiving Day Holiday - also assumes working on Friday the 26th</t>
        </r>
      </text>
    </comment>
    <comment ref="O6" authorId="0" shapeId="0" xr:uid="{30409411-C99C-4D8A-9E3F-084CEFD94CDA}">
      <text>
        <r>
          <rPr>
            <b/>
            <sz val="9"/>
            <color indexed="81"/>
            <rFont val="Tahoma"/>
            <family val="2"/>
          </rPr>
          <t>platt:</t>
        </r>
        <r>
          <rPr>
            <sz val="9"/>
            <color indexed="81"/>
            <rFont val="Tahoma"/>
            <family val="2"/>
          </rPr>
          <t xml:space="preserve">
Assumes Friday December 24 Holiday for Christmas Eve</t>
        </r>
      </text>
    </comment>
    <comment ref="B7" authorId="0" shapeId="0" xr:uid="{A0022C3E-7744-4D0E-8C8D-A636C07524AE}">
      <text>
        <r>
          <rPr>
            <b/>
            <sz val="9"/>
            <color indexed="81"/>
            <rFont val="Tahoma"/>
            <family val="2"/>
          </rPr>
          <t xml:space="preserve">platt:
</t>
        </r>
        <r>
          <rPr>
            <sz val="9"/>
            <color indexed="81"/>
            <rFont val="Tahoma"/>
            <family val="2"/>
          </rPr>
          <t>if weekly pay either 4 or 5, if bi-weekly pay either 2 or 3, if 2x per month then enter 2 for each month</t>
        </r>
      </text>
    </comment>
    <comment ref="B13" authorId="0" shapeId="0" xr:uid="{9C736C46-0280-4266-B2A2-D3481BAF9750}">
      <text>
        <r>
          <rPr>
            <b/>
            <sz val="9"/>
            <color indexed="81"/>
            <rFont val="Tahoma"/>
            <family val="2"/>
          </rPr>
          <t>platt:</t>
        </r>
        <r>
          <rPr>
            <sz val="9"/>
            <color indexed="81"/>
            <rFont val="Tahoma"/>
            <family val="2"/>
          </rPr>
          <t xml:space="preserve">
If you run solos enter the amount of production a solo person can do per day, on average.  If you run teams, build up your team production capacity by entering the portion you expect the lead to produce on this line and then the portion you expect the assistant to produce on the next line</t>
        </r>
      </text>
    </comment>
    <comment ref="B14" authorId="0" shapeId="0" xr:uid="{3435EB3A-AE72-4F33-B697-4306DECF6753}">
      <text>
        <r>
          <rPr>
            <b/>
            <sz val="9"/>
            <color indexed="81"/>
            <rFont val="Tahoma"/>
            <family val="2"/>
          </rPr>
          <t>platt:</t>
        </r>
        <r>
          <rPr>
            <sz val="9"/>
            <color indexed="81"/>
            <rFont val="Tahoma"/>
            <family val="2"/>
          </rPr>
          <t xml:space="preserve">
if you run solo crews simple enter a zero here
</t>
        </r>
      </text>
    </comment>
    <comment ref="B15" authorId="0" shapeId="0" xr:uid="{3F71FF0C-8A4A-4326-A9EE-9706138DD138}">
      <text>
        <r>
          <rPr>
            <b/>
            <sz val="9"/>
            <color indexed="81"/>
            <rFont val="Tahoma"/>
            <family val="2"/>
          </rPr>
          <t>platt:</t>
        </r>
        <r>
          <rPr>
            <sz val="9"/>
            <color indexed="81"/>
            <rFont val="Tahoma"/>
            <family val="2"/>
          </rPr>
          <t xml:space="preserve">
If you run solos this should be the same as the production per lead tech</t>
        </r>
      </text>
    </comment>
    <comment ref="B19" authorId="0" shapeId="0" xr:uid="{1286B2C2-B809-4768-B7EA-98BC6C18DB4B}">
      <text>
        <r>
          <rPr>
            <b/>
            <sz val="9"/>
            <color indexed="81"/>
            <rFont val="Tahoma"/>
            <family val="2"/>
          </rPr>
          <t>platt:</t>
        </r>
        <r>
          <rPr>
            <sz val="9"/>
            <color indexed="81"/>
            <rFont val="Tahoma"/>
            <family val="2"/>
          </rPr>
          <t xml:space="preserve">
This should be zero if you are not running teams</t>
        </r>
      </text>
    </comment>
    <comment ref="B20" authorId="0" shapeId="0" xr:uid="{55815676-D6B0-4304-B291-2F3E9DA50031}">
      <text>
        <r>
          <rPr>
            <b/>
            <sz val="9"/>
            <color indexed="81"/>
            <rFont val="Tahoma"/>
            <family val="2"/>
          </rPr>
          <t>platt:</t>
        </r>
        <r>
          <rPr>
            <sz val="9"/>
            <color indexed="81"/>
            <rFont val="Tahoma"/>
            <family val="2"/>
          </rPr>
          <t xml:space="preserve">
This should be zero if you are not running teams</t>
        </r>
      </text>
    </comment>
    <comment ref="B21" authorId="0" shapeId="0" xr:uid="{70B39568-D46F-4BFC-B4D3-205BDEB80848}">
      <text>
        <r>
          <rPr>
            <b/>
            <sz val="9"/>
            <color indexed="81"/>
            <rFont val="Tahoma"/>
            <family val="2"/>
          </rPr>
          <t>platt:</t>
        </r>
        <r>
          <rPr>
            <sz val="9"/>
            <color indexed="81"/>
            <rFont val="Tahoma"/>
            <family val="2"/>
          </rPr>
          <t xml:space="preserve">
This could still be possible even if you are running crews, as you may have enough production needed for oen person but can't justify a full crew</t>
        </r>
      </text>
    </comment>
    <comment ref="B25" authorId="0" shapeId="0" xr:uid="{31BCF4DE-FCBD-468A-BED9-8CAAED272174}">
      <text>
        <r>
          <rPr>
            <b/>
            <sz val="9"/>
            <color indexed="81"/>
            <rFont val="Tahoma"/>
            <family val="2"/>
          </rPr>
          <t>platt:</t>
        </r>
        <r>
          <rPr>
            <sz val="9"/>
            <color indexed="81"/>
            <rFont val="Tahoma"/>
            <family val="2"/>
          </rPr>
          <t xml:space="preserve">
for growth related hires, simply note the number of employees required above and plan on hiring the increase required a month in advance</t>
        </r>
      </text>
    </comment>
    <comment ref="B27" authorId="0" shapeId="0" xr:uid="{09CF4B82-C264-439F-B7C2-9EC660627A91}">
      <text>
        <r>
          <rPr>
            <b/>
            <sz val="9"/>
            <color indexed="81"/>
            <rFont val="Tahoma"/>
            <family val="2"/>
          </rPr>
          <t>platt:</t>
        </r>
        <r>
          <rPr>
            <sz val="9"/>
            <color indexed="81"/>
            <rFont val="Tahoma"/>
            <family val="2"/>
          </rPr>
          <t xml:space="preserve">
Assumption that the trainees who don't make it on average go halfway through training, although in reality some won't make it a day and some will be let go or quit at the end of training.  Therefore on average you will pay that trainee who doesn't make it for half of the weeks required to complete training, and you will be the % of trainees that do make it for the full duration of training</t>
        </r>
      </text>
    </comment>
    <comment ref="B39" authorId="0" shapeId="0" xr:uid="{0B914043-0D93-441D-B690-19A044315D05}">
      <text>
        <r>
          <rPr>
            <b/>
            <sz val="9"/>
            <color indexed="81"/>
            <rFont val="Tahoma"/>
            <family val="2"/>
          </rPr>
          <t>platt:</t>
        </r>
        <r>
          <rPr>
            <sz val="9"/>
            <color indexed="81"/>
            <rFont val="Tahoma"/>
            <family val="2"/>
          </rPr>
          <t xml:space="preserve">
if you work in the field at all and take a salary through payroll (not to be confused with paying yourself with distributions), you should include a portion of that salary here as part of your Cost of Goods Sold</t>
        </r>
      </text>
    </comment>
    <comment ref="B56" authorId="0" shapeId="0" xr:uid="{0F8ECA34-4AA3-497A-A6C4-41A8B45EB989}">
      <text>
        <r>
          <rPr>
            <b/>
            <sz val="9"/>
            <color indexed="81"/>
            <rFont val="Tahoma"/>
            <family val="2"/>
          </rPr>
          <t>platt:</t>
        </r>
        <r>
          <rPr>
            <sz val="9"/>
            <color indexed="81"/>
            <rFont val="Tahoma"/>
            <family val="2"/>
          </rPr>
          <t xml:space="preserve">
if you work in the field at all and take a salary through payroll (not to be confused with paying yourself with distributions), you should include a portion of that salary here as part of your Cost of Goods Sold</t>
        </r>
      </text>
    </comment>
  </commentList>
</comments>
</file>

<file path=xl/sharedStrings.xml><?xml version="1.0" encoding="utf-8"?>
<sst xmlns="http://schemas.openxmlformats.org/spreadsheetml/2006/main" count="406" uniqueCount="273">
  <si>
    <t>*ADVERTISING &amp; MARKETING:Marketing Ad Spend &amp; Awareness</t>
  </si>
  <si>
    <t>*ADVERTISING &amp; MARKETING:Marketing Labor/Contractor</t>
  </si>
  <si>
    <t>% override</t>
  </si>
  <si>
    <t>$ override</t>
  </si>
  <si>
    <t>ACTUAL</t>
  </si>
  <si>
    <t>BUDGETED</t>
  </si>
  <si>
    <t>January</t>
  </si>
  <si>
    <t>February</t>
  </si>
  <si>
    <t>March</t>
  </si>
  <si>
    <t>April</t>
  </si>
  <si>
    <t>May</t>
  </si>
  <si>
    <t>June</t>
  </si>
  <si>
    <t>July</t>
  </si>
  <si>
    <t>August</t>
  </si>
  <si>
    <t>September</t>
  </si>
  <si>
    <t>October</t>
  </si>
  <si>
    <t>November</t>
  </si>
  <si>
    <t>December</t>
  </si>
  <si>
    <t>TOTAL</t>
  </si>
  <si>
    <t>Payrolls (set for weekly, adjust as needed)</t>
  </si>
  <si>
    <t>% BUDGETED COGS - TOTAL COST OF GOODS SOLD</t>
  </si>
  <si>
    <t>$ BUDGETED COGS - TOTAL COST OF GOODS SOLD</t>
  </si>
  <si>
    <t>% ACTUAL COGS - TOTAL COST OF GOODS SOLD</t>
  </si>
  <si>
    <t>$ ACTUAL COGS - TOTAL COST OF GOODS SOLD</t>
  </si>
  <si>
    <t>% BUDGETED *ADVERTISING &amp; MARKETING</t>
  </si>
  <si>
    <t>$ BUDGETED *ADVERTISING &amp; MARKETING</t>
  </si>
  <si>
    <t>% *ADVERTISING &amp; MARKETING</t>
  </si>
  <si>
    <t>$ *ADVERTISING &amp; MARKETING</t>
  </si>
  <si>
    <t>% BUDGETED ADMIN</t>
  </si>
  <si>
    <t>$ BUDGETED ADMIN</t>
  </si>
  <si>
    <t>% ACTUAL ADMIN</t>
  </si>
  <si>
    <t>$ ACTUAL ADMIN</t>
  </si>
  <si>
    <t>% BUDGETED FIXED OVERHEAD</t>
  </si>
  <si>
    <t>% ACTUAL FIXED OVERHEAD</t>
  </si>
  <si>
    <t>% BUDGETED VARIABLE OVERHEAD</t>
  </si>
  <si>
    <t>% ACTUAL VARIABLE OVERHEAD</t>
  </si>
  <si>
    <t>$ ACTUAL VARIABLE OVERHEAD</t>
  </si>
  <si>
    <t>$ BUDGETED VARIABLE OVERHEAD</t>
  </si>
  <si>
    <t>$ ACTUAL FIXED OVERHEAD</t>
  </si>
  <si>
    <t>$ BUDGETED FIXED OVERHEAD</t>
  </si>
  <si>
    <t>Industry Target %</t>
  </si>
  <si>
    <t>ACTUAL CASH ACCOUNTING SALES - from quickbooks</t>
  </si>
  <si>
    <t>ACTUAL INVOICED (ACCRUAL) SALES - from CRM</t>
  </si>
  <si>
    <t>BUDGET TARGETS</t>
  </si>
  <si>
    <t>Sales can be estimated two ways.  You decide how you want to do it.</t>
  </si>
  <si>
    <t>Prior year revenue per month</t>
  </si>
  <si>
    <t>Client Acquisition Cost</t>
  </si>
  <si>
    <t>Clients Acquired from above Marketing Efforts</t>
  </si>
  <si>
    <t>Average Job Size of New Clients</t>
  </si>
  <si>
    <t>REVENUE FROM NEW CLIENTS</t>
  </si>
  <si>
    <t>2) You can complete the below workup, which accounts for repeat clients from prior years and new clients based on your marketing for the coming year, and that builds your sales target by month which will feed back into the budget sheet</t>
  </si>
  <si>
    <t>note - if you don't complete this tab that is OK.  Then just manually enter your sales goals by month in the Budget tab.  If you do complete this worksheet it will automatically feed into the sales budget.</t>
  </si>
  <si>
    <t>just for your reference, this is your daily revenue projection</t>
  </si>
  <si>
    <t>% ACTUAL OPERATING PROFIT MARGIN</t>
  </si>
  <si>
    <t>% BUDGETED OPERATING PROFIT MARGIN</t>
  </si>
  <si>
    <t>$ BUDGETED OPERATING PROFIT</t>
  </si>
  <si>
    <t>% BUDGETED GROSS PROFIT MARGIN</t>
  </si>
  <si>
    <t>$ BUDGETED GROSS PROFIT</t>
  </si>
  <si>
    <t>% ACTUAL GROSS PROFIT MARGIN</t>
  </si>
  <si>
    <t>$ ACTUAL GROSS PROFIT (Based on Accrual Sales)</t>
  </si>
  <si>
    <t>Payroll can be estimated two ways.  You decide how you want to do it.</t>
  </si>
  <si>
    <t>1) You can simply use the prescribed target or type in your target % or $ amount into the BUDGET VS. ACTUAL tab</t>
  </si>
  <si>
    <t>BUDGETED SALES (Automatically Feeds In Here)</t>
  </si>
  <si>
    <t>2) You can complete the below workup, which allows your to forecast the number of crews, number of people per crew, production capacity per employee, # of employees in training, and then use that to estimate your wage %</t>
  </si>
  <si>
    <t>Expected Weekly Hours Per Assistant Tech (if teams)</t>
  </si>
  <si>
    <t>Expected Weekly Hours Per Lead/Solo</t>
  </si>
  <si>
    <t>Weekly Production Related Salaries (for production managers or possibly you)</t>
  </si>
  <si>
    <t>Commission/Bonus Rate Pay for Assistant Techs (%)</t>
  </si>
  <si>
    <t>Technician Commission/Bonus Wages</t>
  </si>
  <si>
    <t>HOURLY COGS Payroll - For people doing the work</t>
  </si>
  <si>
    <t>COMMISSION AND SALARY COGS Payroll - For people doing the work</t>
  </si>
  <si>
    <t>COGS Technician Payroll Taxes (employer portion)</t>
  </si>
  <si>
    <t>TOTAL COGS PAYROLL</t>
  </si>
  <si>
    <t>just for your reference, this is your COGS labor percentage</t>
  </si>
  <si>
    <t>Expected # New Employees needed (either for growth or turnover)</t>
  </si>
  <si>
    <t>Expected % of trainees that make it through training - need to hire…</t>
  </si>
  <si>
    <t>Weeks of training required, weeks of training pay paid</t>
  </si>
  <si>
    <t>Capacity Inputs - Employees</t>
  </si>
  <si>
    <t>Capacity Inputs - Trainees</t>
  </si>
  <si>
    <t>Expected Weekly Hours Per Trainee</t>
  </si>
  <si>
    <t>Average Hourly Pay for Trainees</t>
  </si>
  <si>
    <t>Average Hourly Pay for Assistant Techs (zero if commission based pay)</t>
  </si>
  <si>
    <t>Average Hourly Pay for Leads/Solos (zero if commisison based pay)</t>
  </si>
  <si>
    <t>COGS BUDGETED PAYROLL</t>
  </si>
  <si>
    <t>Technician Hourly Wages</t>
  </si>
  <si>
    <t>1) You can simply type in your target sales amount by month in the BUDGET VS ACTUAL tab, and then estimate your marketing spend as a % of that.</t>
  </si>
  <si>
    <t>BUDGETED SALES (sales &amp; marketing tab overrides manually entered)</t>
  </si>
  <si>
    <t>ADMIN BUDGETED PAYROLL</t>
  </si>
  <si>
    <t>Expected Weekly Hours for Office Manager</t>
  </si>
  <si>
    <t>Salaries for Office Staff (Inlucing Owner if taking a wage and not in the field)</t>
  </si>
  <si>
    <t>Average Hourly Pay for Office Manager (if salary, include below)</t>
  </si>
  <si>
    <t>Expected Weekly Hours for other office staff</t>
  </si>
  <si>
    <t>Average Hourly Pay for other office staff</t>
  </si>
  <si>
    <t>COMMISSION AND SALARY ADMIN Payroll - For people in the office/selling</t>
  </si>
  <si>
    <t>Commission/Bonus Rate Pay Sales Person (for company provided leads)</t>
  </si>
  <si>
    <t>Admin Payroll Taxes (employer portion)</t>
  </si>
  <si>
    <t>TOTAL Admin PAYROLL</t>
  </si>
  <si>
    <t>HOURLY &amp; SALARY ADMIN Payroll - For people in the office/selling</t>
  </si>
  <si>
    <t>REVENUE FROM REPEATS/REFERRALS, AND UPSELLS</t>
  </si>
  <si>
    <t>New Clients from Sales Person (they generate and close the lead) - from Payroll tab</t>
  </si>
  <si>
    <t>Referral Jobs Per Month</t>
  </si>
  <si>
    <t>TOTAL NEW CLIENTS PER MONTH</t>
  </si>
  <si>
    <t>Sales Person generated leads/sales (from Sales &amp; Marketing Tab)</t>
  </si>
  <si>
    <t>Expected New Clients and Referrals (from Sales &amp; Marketing Tab)</t>
  </si>
  <si>
    <t>Average Job Size (from Sales &amp; Marketing Tab)</t>
  </si>
  <si>
    <t>Revenue from New Clients and Referrals</t>
  </si>
  <si>
    <t>Revenue from Sales Person Generated Clients (assumes same average job size)</t>
  </si>
  <si>
    <t>Commission/Bonus Rate Pay Sales Person (for Sales Person leads)</t>
  </si>
  <si>
    <t>Admin Hourly and Salary Wages</t>
  </si>
  <si>
    <t>Admin Sales Commission/Bonus Wages</t>
  </si>
  <si>
    <t>SELECT "USE" IN THIS CELL IF YOU WANT THIS TAB TO PULL INTO THE BUDGET</t>
  </si>
  <si>
    <t>BUDGETED SALES</t>
  </si>
  <si>
    <t>Repeat Rate (this is for any client you have serviced in the past, email/text driven sale)</t>
  </si>
  <si>
    <t>$ BUDGETED *ADVERTISING &amp; MARKETING (direct client acquisition)</t>
  </si>
  <si>
    <t>ENTER ACTUALS IN TO THE RIGHT</t>
  </si>
  <si>
    <t>Business Days (not including weekends, adjust accordingly for your model)</t>
  </si>
  <si>
    <t>ENTER ACTUALS TO THE RIGHT</t>
  </si>
  <si>
    <t>BUDGETED SALES (if not using sales &amp; marketing tab - MANUALLY ENTER HERE)</t>
  </si>
  <si>
    <t>ANALYSIS VS. BUDGET</t>
  </si>
  <si>
    <t>% of Rev</t>
  </si>
  <si>
    <t>vs. Budget</t>
  </si>
  <si>
    <t>This sheet is all about what you OWN (assets) and what you OWE (liabilities)</t>
  </si>
  <si>
    <r>
      <t xml:space="preserve">1) The $$$ threshold for when something is an asset (it goes on your balance sheet) instead of an expense (on your profit and loss - P&amp;L) is </t>
    </r>
    <r>
      <rPr>
        <b/>
        <i/>
        <u/>
        <sz val="14"/>
        <color rgb="FFC00000"/>
        <rFont val="Calibri"/>
        <family val="2"/>
        <scheme val="minor"/>
      </rPr>
      <t>$2,500</t>
    </r>
  </si>
  <si>
    <t>2) If you buy something for over $2,500 you create an asset on the balance sheet and then your CPA will depreciate it (expense it to your P&amp;L) over time</t>
  </si>
  <si>
    <t>3) If you borrow money that also goes on your balance sheet, including the principal portion of the payments to pay it back, the interest portion of the payment goes on your P&amp;L</t>
  </si>
  <si>
    <t>Planned Asset (Vehciles, Equipment, etc...) Purchases &gt; $2,500</t>
  </si>
  <si>
    <t>Down Payment on Asset #1</t>
  </si>
  <si>
    <t>Money Borrowed for Asset #1</t>
  </si>
  <si>
    <t>Monthly Payments for Asset #1</t>
  </si>
  <si>
    <t>Principal portion of payment for Asset #1 (this usually changes each month)</t>
  </si>
  <si>
    <t>Interest portion of payment for Asset #1 (this usually changes each month)</t>
  </si>
  <si>
    <t>NEW Asset Purchases</t>
  </si>
  <si>
    <t>Down Payment on Asset #2</t>
  </si>
  <si>
    <t>Money Borrowed for Asset #2</t>
  </si>
  <si>
    <t>Monthly Payments for Asset #2</t>
  </si>
  <si>
    <t>Principal portion of payment for Asset #2 (this usually changes each month)</t>
  </si>
  <si>
    <t>Interest portion of payment for Asset #2 (this usually changes each month)</t>
  </si>
  <si>
    <t>Down Payment on Asset #3</t>
  </si>
  <si>
    <t>Money Borrowed for Asset #3</t>
  </si>
  <si>
    <t>Monthly Payments for Asset #3</t>
  </si>
  <si>
    <t>Principal portion of payment for Asset #3 (this usually changes each month)</t>
  </si>
  <si>
    <t>Interest portion of payment for Asset #3 (this usually changes each month)</t>
  </si>
  <si>
    <t>Down Payment on Asset #4</t>
  </si>
  <si>
    <t>Money Borrowed for Asset #4</t>
  </si>
  <si>
    <t>Monthly Payments for Asset #4</t>
  </si>
  <si>
    <t>Principal portion of payment for Asset #4 (this usually changes each month)</t>
  </si>
  <si>
    <t>Interest portion of payment for Asset #4 (this usually changes each month)</t>
  </si>
  <si>
    <t>Down Payment on Asset #5</t>
  </si>
  <si>
    <t>Money Borrowed for Asset #5</t>
  </si>
  <si>
    <t>Monthly Payments for Asset #5</t>
  </si>
  <si>
    <t>Principal portion of payment for Asset #5 (this usually changes each month)</t>
  </si>
  <si>
    <t>Interest portion of payment for Asset #5 (this usually changes each month)</t>
  </si>
  <si>
    <t>EXISTING LOAN PAYMENTS</t>
  </si>
  <si>
    <t>Existing Loan payments</t>
  </si>
  <si>
    <t>Annual Depreciation Expense for Asset #1 (get from your CPA)</t>
  </si>
  <si>
    <t>Annual Depreciation Expense for Asset #2 (get from your CPA)</t>
  </si>
  <si>
    <t>Annual Depreciation Expense for Asset #3 (get from your CPA)</t>
  </si>
  <si>
    <t>Annual Depreciation Expense for Asset #4 (get from your CPA)</t>
  </si>
  <si>
    <t>Annual Depreciation Expense for Asset #5 (get from your CPA)</t>
  </si>
  <si>
    <r>
      <rPr>
        <b/>
        <sz val="8"/>
        <color rgb="FF000000"/>
        <rFont val="Arial"/>
        <family val="2"/>
      </rPr>
      <t>Asset #1</t>
    </r>
    <r>
      <rPr>
        <sz val="8"/>
        <color rgb="FF000000"/>
        <rFont val="Arial"/>
        <family val="2"/>
      </rPr>
      <t xml:space="preserve"> (type name of asset here, and name it the same on your balance sheet)</t>
    </r>
  </si>
  <si>
    <r>
      <rPr>
        <b/>
        <sz val="8"/>
        <color rgb="FF000000"/>
        <rFont val="Arial"/>
        <family val="2"/>
      </rPr>
      <t>Asset #2</t>
    </r>
    <r>
      <rPr>
        <sz val="8"/>
        <color rgb="FF000000"/>
        <rFont val="Arial"/>
        <family val="2"/>
      </rPr>
      <t xml:space="preserve"> (type name of asset here, and name it the same on your balance sheet)</t>
    </r>
  </si>
  <si>
    <r>
      <rPr>
        <b/>
        <sz val="8"/>
        <color rgb="FF000000"/>
        <rFont val="Arial"/>
        <family val="2"/>
      </rPr>
      <t>Asset #3</t>
    </r>
    <r>
      <rPr>
        <sz val="8"/>
        <color rgb="FF000000"/>
        <rFont val="Arial"/>
        <family val="2"/>
      </rPr>
      <t xml:space="preserve"> (type name of asset here, and name it the same on your balance sheet)</t>
    </r>
  </si>
  <si>
    <r>
      <rPr>
        <b/>
        <sz val="8"/>
        <color rgb="FF000000"/>
        <rFont val="Arial"/>
        <family val="2"/>
      </rPr>
      <t>Asset #4</t>
    </r>
    <r>
      <rPr>
        <sz val="8"/>
        <color rgb="FF000000"/>
        <rFont val="Arial"/>
        <family val="2"/>
      </rPr>
      <t xml:space="preserve"> (type name of asset here, and name it the same on your balance sheet)</t>
    </r>
  </si>
  <si>
    <r>
      <rPr>
        <b/>
        <sz val="8"/>
        <color rgb="FF000000"/>
        <rFont val="Arial"/>
        <family val="2"/>
      </rPr>
      <t>Asset #5</t>
    </r>
    <r>
      <rPr>
        <sz val="8"/>
        <color rgb="FF000000"/>
        <rFont val="Arial"/>
        <family val="2"/>
      </rPr>
      <t xml:space="preserve"> (type name of asset here, and name it the same on your balance sheet)</t>
    </r>
  </si>
  <si>
    <t>Asset Name</t>
  </si>
  <si>
    <t>Monthly Payment</t>
  </si>
  <si>
    <t>Principal portion of monthly payment</t>
  </si>
  <si>
    <t>Interest portion of monthly payment</t>
  </si>
  <si>
    <t>Annual Depreciation Expense (get from your CPA)</t>
  </si>
  <si>
    <t>Total Balance Sheet Cash Outflows (down payments and principal)</t>
  </si>
  <si>
    <t>Total Interest Expense (goes to your P&amp;L)</t>
  </si>
  <si>
    <t>Other Depreciation or Amortization (for assets/loans already paid off, not above)</t>
  </si>
  <si>
    <t>$ ACTUAL Cash Based OPERATING PROFIT</t>
  </si>
  <si>
    <t>enter annual amount here</t>
  </si>
  <si>
    <t>For Taxes</t>
  </si>
  <si>
    <t>Cash Outflows from Down Payments and Loan Principal (from A&amp;L tab)</t>
  </si>
  <si>
    <t>enter as a negative number (money out)</t>
  </si>
  <si>
    <t>Cash Inflows from non-asset related loans</t>
  </si>
  <si>
    <t>Loan Name (non-asset related loan)</t>
  </si>
  <si>
    <t>OTHER LOANS</t>
  </si>
  <si>
    <t>Total Balance Sheet NON-ASSET Loan Proceeds</t>
  </si>
  <si>
    <t>Total Depreciation and Amotization Expense (for tax purposes)</t>
  </si>
  <si>
    <t>Budgeted Balance Sheet Cash Flows</t>
  </si>
  <si>
    <t>TOTAL BUDGETED CASH FLOW</t>
  </si>
  <si>
    <t>TOTAL ACTUAL CASH FLOW</t>
  </si>
  <si>
    <t>Actual Balance Sheet Cash Flows</t>
  </si>
  <si>
    <t>Cash Inflows from non-asset related loans (from A&amp;L tab)</t>
  </si>
  <si>
    <t xml:space="preserve"> CASH FLOW</t>
  </si>
  <si>
    <t>Charitable Donation</t>
  </si>
  <si>
    <t>Client Gifts</t>
  </si>
  <si>
    <t>Marketing Software &amp; Website</t>
  </si>
  <si>
    <t>Marketing Ad Spend &amp; Awareness (from S&amp;M tab)</t>
  </si>
  <si>
    <t>Marketing Labor/Contractor (from S&amp;M tab)</t>
  </si>
  <si>
    <t>Marketing Ad Spend &amp; Awareness</t>
  </si>
  <si>
    <t>Marketing Labor/Contractor</t>
  </si>
  <si>
    <t>Cost of labor:Other Technician Bonuses</t>
  </si>
  <si>
    <t>Cost of labor:Technician Wages</t>
  </si>
  <si>
    <t>Cost of labor:Technician Payroll taxes</t>
  </si>
  <si>
    <t>Cost of labor:Technician Subcontractors</t>
  </si>
  <si>
    <t>Cost of labor:Uniforms</t>
  </si>
  <si>
    <t>Cost of labor:Workers Compensation</t>
  </si>
  <si>
    <t>Other Costs:Customer Damages &amp; Repairs</t>
  </si>
  <si>
    <t>Other Costs:Disposal Fees</t>
  </si>
  <si>
    <t>Other Costs:Fuel, Parking, Tolls</t>
  </si>
  <si>
    <t>Other Costs:Merchant Fees</t>
  </si>
  <si>
    <t>Supplies &amp; Materials:Equipment Rental</t>
  </si>
  <si>
    <t>Supplies &amp; Materials:Supplies &amp; Chemicals</t>
  </si>
  <si>
    <t>Supplies &amp; Materials:Tools &amp; Equipment (not capitalized)</t>
  </si>
  <si>
    <t>Cost of labor:Technician Wages (from Payroll tab)</t>
  </si>
  <si>
    <t>Cost of labor:Technician Payroll taxes (from Payroll tab)</t>
  </si>
  <si>
    <t>Cost of labor:Uniforms &amp; Apparel</t>
  </si>
  <si>
    <t>Admin Payroll Expenses:Admin Subcontractors</t>
  </si>
  <si>
    <t>Admin Payroll Expenses:Admin Wages (from Payroll tab)</t>
  </si>
  <si>
    <t>Admin Payroll Expenses:Admin Payroll Taxes (from Payroll tab)</t>
  </si>
  <si>
    <t>Admin Payroll Expenses:Owner Salary</t>
  </si>
  <si>
    <t>Admin Payroll Expenses:Payroll Expenses &amp; Fees</t>
  </si>
  <si>
    <t>Admin Payroll Expenses:Virtual Assistant</t>
  </si>
  <si>
    <t>Legal &amp; Professional Fees:Accounting Services</t>
  </si>
  <si>
    <t>Legal &amp; Professional Fees:Legal Services</t>
  </si>
  <si>
    <t>Legal &amp; Professional Fees:Business Consulting</t>
  </si>
  <si>
    <t>Bank Charges</t>
  </si>
  <si>
    <t>Office Supplies &amp; Expenses</t>
  </si>
  <si>
    <t>Other General &amp; Admin Expenses</t>
  </si>
  <si>
    <t>Admin Payroll Expenses:Admin Wages</t>
  </si>
  <si>
    <t>Admin Payroll Expenses:Admin Payroll Taxes</t>
  </si>
  <si>
    <t>Insurance:Health Insurance</t>
  </si>
  <si>
    <t>Insurance:Liability &amp; Auto Insurance</t>
  </si>
  <si>
    <t>Interest Expense (from A&amp;L Tab)</t>
  </si>
  <si>
    <t>Dues &amp; Subscriptions</t>
  </si>
  <si>
    <t>Rent &amp; Lease</t>
  </si>
  <si>
    <t>Software Expense</t>
  </si>
  <si>
    <t>Utilities, Phone, Internet</t>
  </si>
  <si>
    <t>Interest Expense</t>
  </si>
  <si>
    <t>Other Auto Expenses (Tags, Licenses, Fines, Penalties)</t>
  </si>
  <si>
    <t>Education, Events, &amp; Leadership Development</t>
  </si>
  <si>
    <t>Meals &amp; Entertainment</t>
  </si>
  <si>
    <t>Employee Engagement</t>
  </si>
  <si>
    <t>Recruiting</t>
  </si>
  <si>
    <t>Repairs &amp; Maintenance - Auto</t>
  </si>
  <si>
    <t>Repairs &amp; Maintenance - Tools</t>
  </si>
  <si>
    <t>Shop Supplies</t>
  </si>
  <si>
    <t>Taxes, Licenses, Penalties, Permits</t>
  </si>
  <si>
    <t>Travel</t>
  </si>
  <si>
    <t>Travel Meals</t>
  </si>
  <si>
    <t>based on Accrual (invoiced) sales</t>
  </si>
  <si>
    <t>based on Cash sales (deposits)</t>
  </si>
  <si>
    <t>$ ACTUAL OPERATING PROFIT</t>
  </si>
  <si>
    <t>PROFIT!!</t>
  </si>
  <si>
    <t>Budgeted Depreciation and Amortization Expense (ask CPA)</t>
  </si>
  <si>
    <t>Actual Depreciation and Amortization Expense (ask CPA)</t>
  </si>
  <si>
    <t>$ BUDGETED NET INCOME FOR TAX PURPOSES</t>
  </si>
  <si>
    <t>$ ACTUAL NET INCOME FOR TAX PURPOSES</t>
  </si>
  <si>
    <t>Owner Distributions (not run through payroll/taxed)</t>
  </si>
  <si>
    <t>Owner Contributions (money you put back into the company)</t>
  </si>
  <si>
    <t>+/- range</t>
  </si>
  <si>
    <t>IF YOU FEEL LIKE DIVING IN FURTHER, THESE TWO SECTIONS COULD BE USEFUL</t>
  </si>
  <si>
    <t>Total Potential Daily Production Per Full Crew</t>
  </si>
  <si>
    <t>Potential Daily Revenue Production per Lead Tech (or solo)</t>
  </si>
  <si>
    <t>Potential Daily Revenue Production per Assistant Tech (if teams)</t>
  </si>
  <si>
    <t>Crew Leads Required to Meet Revenue Produciton Goal (based on budgeted sales)</t>
  </si>
  <si>
    <t>Assistant Techs Rquired to Meet Revenue Production Goal (based on budgeted sales</t>
  </si>
  <si>
    <t>Max Production based on Potential Daily Revenue per tech</t>
  </si>
  <si>
    <t>Full Crews Required to Meet Daily Production Target</t>
  </si>
  <si>
    <t>Solo Team Leads Required to Meet Daily Production</t>
  </si>
  <si>
    <t>Actual Expected Daily Production Per Crew</t>
  </si>
  <si>
    <t>Actual Expected Daily Production Per Solo</t>
  </si>
  <si>
    <t>DAILY REVENUE PRODUCTION</t>
  </si>
  <si>
    <t>Commission/Bonus Rate Pay for Team Leads (%)</t>
  </si>
  <si>
    <t>Commission/Bonus Rate Pay for Solos  (%) - or team leads going solo</t>
  </si>
  <si>
    <t>MAKE SURE YOU INCLUDE TRAINEES!!!   ADD THEM HERE BASED ON ABOVE NEEDS PER MONTH</t>
  </si>
  <si>
    <t>Supplies &amp; Materials:Installed Materials</t>
  </si>
  <si>
    <t>Supplies &amp; Materials:Tools, Equipment, Supplies (not capitalized)</t>
  </si>
  <si>
    <t>BLUE SKIES SERVICES - 2022 Landscape Lighting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</si>
</sst>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quot;$&quot;#,##0"/>
  </numFmts>
  <fonts count="65"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Arial"/>
      <family val="2"/>
    </font>
    <font>
      <b/>
      <sz val="10"/>
      <color rgb="FF000000"/>
      <name val="Arial"/>
      <family val="2"/>
    </font>
    <font>
      <b/>
      <sz val="10"/>
      <color theme="1"/>
      <name val="Calibri"/>
      <family val="2"/>
      <scheme val="minor"/>
    </font>
    <font>
      <sz val="9"/>
      <color indexed="81"/>
      <name val="Tahoma"/>
      <family val="2"/>
    </font>
    <font>
      <b/>
      <sz val="9"/>
      <color indexed="81"/>
      <name val="Tahoma"/>
      <family val="2"/>
    </font>
    <font>
      <i/>
      <sz val="11"/>
      <color theme="1"/>
      <name val="Calibri"/>
      <family val="2"/>
      <scheme val="minor"/>
    </font>
    <font>
      <b/>
      <i/>
      <sz val="8"/>
      <color rgb="FF000000"/>
      <name val="Arial"/>
      <family val="2"/>
    </font>
    <font>
      <b/>
      <sz val="18"/>
      <color theme="1"/>
      <name val="Calibri"/>
      <family val="2"/>
      <scheme val="minor"/>
    </font>
    <font>
      <b/>
      <sz val="22"/>
      <color theme="1"/>
      <name val="Calibri"/>
      <family val="2"/>
      <scheme val="minor"/>
    </font>
    <font>
      <b/>
      <i/>
      <sz val="11"/>
      <color theme="1"/>
      <name val="Calibri"/>
      <family val="2"/>
      <scheme val="minor"/>
    </font>
    <font>
      <b/>
      <u/>
      <sz val="11"/>
      <color theme="1"/>
      <name val="Calibri"/>
      <family val="2"/>
      <scheme val="minor"/>
    </font>
    <font>
      <b/>
      <i/>
      <sz val="14"/>
      <color theme="1"/>
      <name val="Calibri"/>
      <family val="2"/>
      <scheme val="minor"/>
    </font>
    <font>
      <b/>
      <i/>
      <sz val="26"/>
      <color theme="1"/>
      <name val="Calibri"/>
      <family val="2"/>
      <scheme val="minor"/>
    </font>
    <font>
      <sz val="10"/>
      <color theme="1"/>
      <name val="Calibri"/>
      <family val="2"/>
      <scheme val="minor"/>
    </font>
    <font>
      <i/>
      <sz val="9"/>
      <color theme="1"/>
      <name val="Calibri"/>
      <family val="2"/>
      <scheme val="minor"/>
    </font>
    <font>
      <sz val="11"/>
      <color theme="0" tint="-0.499984740745262"/>
      <name val="Calibri"/>
      <family val="2"/>
      <scheme val="minor"/>
    </font>
    <font>
      <b/>
      <i/>
      <sz val="8"/>
      <color theme="1"/>
      <name val="Calibri"/>
      <family val="2"/>
      <scheme val="minor"/>
    </font>
    <font>
      <i/>
      <sz val="8"/>
      <color theme="1"/>
      <name val="Calibri"/>
      <family val="2"/>
      <scheme val="minor"/>
    </font>
    <font>
      <i/>
      <sz val="10"/>
      <color theme="1"/>
      <name val="Calibri"/>
      <family val="2"/>
      <scheme val="minor"/>
    </font>
    <font>
      <b/>
      <i/>
      <sz val="10"/>
      <color theme="1"/>
      <name val="Calibri"/>
      <family val="2"/>
      <scheme val="minor"/>
    </font>
    <font>
      <b/>
      <i/>
      <sz val="18"/>
      <color theme="1"/>
      <name val="Calibri"/>
      <family val="2"/>
      <scheme val="minor"/>
    </font>
    <font>
      <b/>
      <sz val="16"/>
      <name val="Calibri"/>
      <family val="2"/>
      <scheme val="minor"/>
    </font>
    <font>
      <sz val="11"/>
      <name val="Calibri"/>
      <family val="2"/>
      <scheme val="minor"/>
    </font>
    <font>
      <i/>
      <sz val="11"/>
      <name val="Calibri"/>
      <family val="2"/>
      <scheme val="minor"/>
    </font>
    <font>
      <i/>
      <sz val="11"/>
      <color theme="0" tint="-0.499984740745262"/>
      <name val="Calibri"/>
      <family val="2"/>
      <scheme val="minor"/>
    </font>
    <font>
      <i/>
      <sz val="10"/>
      <color theme="0" tint="-0.499984740745262"/>
      <name val="Calibri"/>
      <family val="2"/>
      <scheme val="minor"/>
    </font>
    <font>
      <b/>
      <sz val="12"/>
      <color theme="1"/>
      <name val="Calibri"/>
      <family val="2"/>
      <scheme val="minor"/>
    </font>
    <font>
      <b/>
      <i/>
      <sz val="12"/>
      <color theme="1"/>
      <name val="Calibri"/>
      <family val="2"/>
      <scheme val="minor"/>
    </font>
    <font>
      <b/>
      <i/>
      <sz val="10"/>
      <color theme="9"/>
      <name val="Calibri"/>
      <family val="2"/>
      <scheme val="minor"/>
    </font>
    <font>
      <b/>
      <sz val="12"/>
      <color theme="9" tint="-0.499984740745262"/>
      <name val="Calibri"/>
      <family val="2"/>
      <scheme val="minor"/>
    </font>
    <font>
      <b/>
      <sz val="12"/>
      <color theme="9" tint="-0.499984740745262"/>
      <name val="Arial"/>
      <family val="2"/>
    </font>
    <font>
      <i/>
      <sz val="12"/>
      <color theme="9" tint="-0.499984740745262"/>
      <name val="Calibri"/>
      <family val="2"/>
      <scheme val="minor"/>
    </font>
    <font>
      <b/>
      <sz val="9"/>
      <color rgb="FF000000"/>
      <name val="Arial"/>
      <family val="2"/>
    </font>
    <font>
      <b/>
      <sz val="9"/>
      <color theme="1"/>
      <name val="Calibri"/>
      <family val="2"/>
      <scheme val="minor"/>
    </font>
    <font>
      <b/>
      <sz val="11"/>
      <name val="Calibri"/>
      <family val="2"/>
      <scheme val="minor"/>
    </font>
    <font>
      <b/>
      <sz val="20"/>
      <name val="Calibri"/>
      <family val="2"/>
      <scheme val="minor"/>
    </font>
    <font>
      <b/>
      <i/>
      <sz val="10"/>
      <name val="Calibri"/>
      <family val="2"/>
      <scheme val="minor"/>
    </font>
    <font>
      <b/>
      <i/>
      <sz val="9"/>
      <name val="Calibri"/>
      <family val="2"/>
      <scheme val="minor"/>
    </font>
    <font>
      <b/>
      <i/>
      <u/>
      <sz val="14"/>
      <color theme="1"/>
      <name val="Calibri"/>
      <family val="2"/>
      <scheme val="minor"/>
    </font>
    <font>
      <b/>
      <i/>
      <sz val="10"/>
      <color theme="9" tint="-0.249977111117893"/>
      <name val="Arial"/>
      <family val="2"/>
    </font>
    <font>
      <i/>
      <sz val="10"/>
      <color theme="9" tint="-0.249977111117893"/>
      <name val="Calibri"/>
      <family val="2"/>
      <scheme val="minor"/>
    </font>
    <font>
      <b/>
      <i/>
      <sz val="10"/>
      <color theme="9" tint="-0.249977111117893"/>
      <name val="Calibri"/>
      <family val="2"/>
      <scheme val="minor"/>
    </font>
    <font>
      <b/>
      <i/>
      <u/>
      <sz val="11"/>
      <color theme="1"/>
      <name val="Calibri"/>
      <family val="2"/>
      <scheme val="minor"/>
    </font>
    <font>
      <b/>
      <i/>
      <u/>
      <sz val="14"/>
      <color rgb="FFC00000"/>
      <name val="Calibri"/>
      <family val="2"/>
      <scheme val="minor"/>
    </font>
    <font>
      <b/>
      <sz val="8"/>
      <color rgb="FF000000"/>
      <name val="Arial"/>
      <family val="2"/>
    </font>
    <font>
      <b/>
      <i/>
      <sz val="11"/>
      <color theme="0" tint="-0.499984740745262"/>
      <name val="Calibri"/>
      <family val="2"/>
      <scheme val="minor"/>
    </font>
    <font>
      <b/>
      <u/>
      <sz val="10"/>
      <color rgb="FF000000"/>
      <name val="Arial"/>
      <family val="2"/>
    </font>
    <font>
      <b/>
      <sz val="10"/>
      <color theme="9" tint="-0.499984740745262"/>
      <name val="Calibri"/>
      <family val="2"/>
      <scheme val="minor"/>
    </font>
    <font>
      <b/>
      <sz val="10"/>
      <color theme="9" tint="-0.499984740745262"/>
      <name val="Arial"/>
      <family val="2"/>
    </font>
    <font>
      <i/>
      <sz val="10"/>
      <color theme="9" tint="-0.499984740745262"/>
      <name val="Calibri"/>
      <family val="2"/>
      <scheme val="minor"/>
    </font>
    <font>
      <b/>
      <sz val="14"/>
      <color theme="1"/>
      <name val="Calibri"/>
      <family val="2"/>
      <scheme val="minor"/>
    </font>
    <font>
      <i/>
      <sz val="12"/>
      <color theme="9" tint="-0.249977111117893"/>
      <name val="Calibri"/>
      <family val="2"/>
      <scheme val="minor"/>
    </font>
    <font>
      <sz val="12"/>
      <color theme="1"/>
      <name val="Calibri"/>
      <family val="2"/>
      <scheme val="minor"/>
    </font>
    <font>
      <i/>
      <sz val="12"/>
      <color theme="1"/>
      <name val="Calibri"/>
      <family val="2"/>
      <scheme val="minor"/>
    </font>
    <font>
      <sz val="9"/>
      <color rgb="FF000000"/>
      <name val="Arial"/>
      <family val="2"/>
    </font>
    <font>
      <b/>
      <sz val="20"/>
      <color theme="1"/>
      <name val="Calibri"/>
      <family val="2"/>
      <scheme val="minor"/>
    </font>
    <font>
      <b/>
      <i/>
      <sz val="11"/>
      <color theme="1" tint="0.34998626667073579"/>
      <name val="Arial"/>
      <family val="2"/>
    </font>
    <font>
      <b/>
      <i/>
      <sz val="11"/>
      <color theme="1" tint="0.34998626667073579"/>
      <name val="Calibri"/>
      <family val="2"/>
      <scheme val="minor"/>
    </font>
    <font>
      <b/>
      <sz val="12"/>
      <color theme="1" tint="0.34998626667073579"/>
      <name val="Calibri"/>
      <family val="2"/>
      <scheme val="minor"/>
    </font>
    <font>
      <sz val="28"/>
      <color theme="1"/>
      <name val="Calibri"/>
      <family val="2"/>
      <scheme val="minor"/>
    </font>
    <font>
      <sz val="11"/>
      <color rgb="FFFF0000"/>
      <name val="Calibri"/>
      <family val="2"/>
      <scheme val="minor"/>
    </font>
    <font>
      <i/>
      <sz val="1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8" tint="0.39997558519241921"/>
        <bgColor indexed="64"/>
      </patternFill>
    </fill>
    <fill>
      <patternFill patternType="solid">
        <fgColor theme="9"/>
        <bgColor indexed="64"/>
      </patternFill>
    </fill>
    <fill>
      <patternFill patternType="solid">
        <fgColor theme="0" tint="-0.34998626667073579"/>
        <bgColor indexed="64"/>
      </patternFill>
    </fill>
    <fill>
      <patternFill patternType="solid">
        <fgColor theme="7" tint="0.59999389629810485"/>
        <bgColor indexed="64"/>
      </patternFill>
    </fill>
  </fills>
  <borders count="5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theme="0" tint="-0.34998626667073579"/>
      </bottom>
      <diagonal/>
    </border>
    <border>
      <left/>
      <right/>
      <top/>
      <bottom style="thin">
        <color theme="0" tint="-0.34998626667073579"/>
      </bottom>
      <diagonal/>
    </border>
    <border>
      <left style="medium">
        <color indexed="64"/>
      </left>
      <right/>
      <top/>
      <bottom style="thin">
        <color theme="0" tint="-0.34998626667073579"/>
      </bottom>
      <diagonal/>
    </border>
    <border>
      <left style="medium">
        <color indexed="64"/>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right style="medium">
        <color indexed="64"/>
      </right>
      <top/>
      <bottom style="thin">
        <color theme="1"/>
      </bottom>
      <diagonal/>
    </border>
    <border>
      <left/>
      <right/>
      <top/>
      <bottom style="thin">
        <color theme="1"/>
      </bottom>
      <diagonal/>
    </border>
    <border>
      <left style="medium">
        <color indexed="64"/>
      </left>
      <right/>
      <top/>
      <bottom style="thin">
        <color theme="1"/>
      </bottom>
      <diagonal/>
    </border>
    <border>
      <left style="medium">
        <color indexed="64"/>
      </left>
      <right style="medium">
        <color indexed="64"/>
      </right>
      <top/>
      <bottom style="thin">
        <color theme="1"/>
      </bottom>
      <diagonal/>
    </border>
    <border>
      <left style="medium">
        <color indexed="64"/>
      </left>
      <right style="thin">
        <color theme="0" tint="-0.34998626667073579"/>
      </right>
      <top/>
      <bottom style="thin">
        <color theme="0" tint="-0.34998626667073579"/>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1"/>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medium">
        <color indexed="64"/>
      </right>
      <top style="thin">
        <color indexed="64"/>
      </top>
      <bottom style="thin">
        <color theme="1"/>
      </bottom>
      <diagonal/>
    </border>
    <border>
      <left/>
      <right/>
      <top style="thin">
        <color indexed="64"/>
      </top>
      <bottom style="thin">
        <color theme="1"/>
      </bottom>
      <diagonal/>
    </border>
    <border>
      <left style="medium">
        <color indexed="64"/>
      </left>
      <right style="thin">
        <color theme="0" tint="-0.34998626667073579"/>
      </right>
      <top style="thin">
        <color indexed="64"/>
      </top>
      <bottom style="thin">
        <color theme="1"/>
      </bottom>
      <diagonal/>
    </border>
    <border>
      <left style="thin">
        <color theme="0" tint="-0.34998626667073579"/>
      </left>
      <right style="thin">
        <color theme="0" tint="-0.34998626667073579"/>
      </right>
      <top style="thin">
        <color indexed="64"/>
      </top>
      <bottom style="thin">
        <color theme="1"/>
      </bottom>
      <diagonal/>
    </border>
    <border>
      <left style="medium">
        <color indexed="64"/>
      </left>
      <right style="medium">
        <color indexed="64"/>
      </right>
      <top style="thin">
        <color indexed="64"/>
      </top>
      <bottom style="thin">
        <color theme="1"/>
      </bottom>
      <diagonal/>
    </border>
    <border>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thin">
        <color theme="0" tint="-0.34998626667073579"/>
      </right>
      <top style="thin">
        <color indexed="64"/>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
      <left style="medium">
        <color indexed="64"/>
      </left>
      <right/>
      <top style="thin">
        <color theme="0" tint="-0.34998626667073579"/>
      </top>
      <bottom/>
      <diagonal/>
    </border>
    <border>
      <left/>
      <right/>
      <top style="thin">
        <color theme="0" tint="-0.34998626667073579"/>
      </top>
      <bottom/>
      <diagonal/>
    </border>
    <border>
      <left/>
      <right style="medium">
        <color indexed="64"/>
      </right>
      <top style="thin">
        <color theme="0" tint="-0.34998626667073579"/>
      </top>
      <bottom/>
      <diagonal/>
    </border>
    <border>
      <left style="thin">
        <color theme="0" tint="-0.34998626667073579"/>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19">
    <xf numFmtId="0" fontId="0" fillId="0" borderId="0" xfId="0"/>
    <xf numFmtId="0" fontId="0" fillId="3" borderId="0" xfId="0" applyFill="1"/>
    <xf numFmtId="0" fontId="5" fillId="3" borderId="0" xfId="0" applyFont="1" applyFill="1"/>
    <xf numFmtId="0" fontId="2" fillId="3" borderId="0" xfId="0" applyFont="1" applyFill="1" applyAlignment="1">
      <alignment horizontal="center"/>
    </xf>
    <xf numFmtId="0" fontId="8" fillId="3" borderId="0" xfId="0" applyFont="1" applyFill="1"/>
    <xf numFmtId="0" fontId="8" fillId="2" borderId="0" xfId="0" applyFont="1" applyFill="1"/>
    <xf numFmtId="0" fontId="11" fillId="5" borderId="0" xfId="0" applyFont="1" applyFill="1" applyAlignment="1">
      <alignment horizontal="center" vertical="center" textRotation="90"/>
    </xf>
    <xf numFmtId="0" fontId="3" fillId="5" borderId="0" xfId="0" applyFont="1" applyFill="1" applyAlignment="1">
      <alignment horizontal="left" wrapText="1"/>
    </xf>
    <xf numFmtId="0" fontId="0" fillId="5" borderId="0" xfId="0" applyFill="1"/>
    <xf numFmtId="9" fontId="2" fillId="7" borderId="1" xfId="2" applyFont="1" applyFill="1" applyBorder="1" applyAlignment="1">
      <alignment horizontal="center" wrapText="1"/>
    </xf>
    <xf numFmtId="165" fontId="2" fillId="7" borderId="8" xfId="1" applyNumberFormat="1" applyFont="1" applyFill="1" applyBorder="1" applyAlignment="1">
      <alignment horizontal="center" wrapText="1"/>
    </xf>
    <xf numFmtId="0" fontId="0" fillId="3" borderId="0" xfId="0" applyFill="1" applyAlignment="1">
      <alignment horizontal="center" vertical="center"/>
    </xf>
    <xf numFmtId="0" fontId="13" fillId="3" borderId="0" xfId="0" applyFont="1" applyFill="1" applyAlignment="1">
      <alignment horizontal="center" vertical="center"/>
    </xf>
    <xf numFmtId="0" fontId="0" fillId="5" borderId="0" xfId="0" applyFill="1" applyAlignment="1">
      <alignment horizontal="center" vertical="center"/>
    </xf>
    <xf numFmtId="0" fontId="14" fillId="3" borderId="9" xfId="0" applyFont="1" applyFill="1" applyBorder="1" applyAlignment="1">
      <alignment vertical="center"/>
    </xf>
    <xf numFmtId="0" fontId="0" fillId="3" borderId="10" xfId="0" applyFill="1" applyBorder="1" applyAlignment="1">
      <alignment horizontal="center" vertical="center"/>
    </xf>
    <xf numFmtId="0" fontId="13" fillId="3" borderId="10" xfId="0" applyFont="1" applyFill="1" applyBorder="1" applyAlignment="1">
      <alignment horizontal="center" vertical="center"/>
    </xf>
    <xf numFmtId="0" fontId="0" fillId="5" borderId="10" xfId="0" applyFill="1" applyBorder="1" applyAlignment="1">
      <alignment horizontal="center" vertical="center"/>
    </xf>
    <xf numFmtId="164" fontId="16" fillId="3" borderId="5" xfId="2" applyNumberFormat="1" applyFont="1" applyFill="1" applyBorder="1" applyAlignment="1">
      <alignment horizontal="center"/>
    </xf>
    <xf numFmtId="9" fontId="16" fillId="3" borderId="0" xfId="2" applyFont="1" applyFill="1" applyBorder="1" applyAlignment="1">
      <alignment horizontal="center"/>
    </xf>
    <xf numFmtId="165" fontId="16" fillId="3" borderId="6" xfId="1" applyNumberFormat="1" applyFont="1" applyFill="1" applyBorder="1" applyAlignment="1">
      <alignment horizontal="center"/>
    </xf>
    <xf numFmtId="0" fontId="17" fillId="3" borderId="0" xfId="0" applyFont="1" applyFill="1"/>
    <xf numFmtId="0" fontId="17" fillId="2" borderId="0" xfId="0" applyFont="1" applyFill="1"/>
    <xf numFmtId="0" fontId="17" fillId="2" borderId="0" xfId="0" applyFont="1" applyFill="1" applyAlignment="1">
      <alignment horizontal="center" vertical="center"/>
    </xf>
    <xf numFmtId="0" fontId="17" fillId="2" borderId="10" xfId="0" applyFont="1" applyFill="1" applyBorder="1" applyAlignment="1">
      <alignment horizontal="center" vertical="center"/>
    </xf>
    <xf numFmtId="0" fontId="18" fillId="3" borderId="0" xfId="0" applyFont="1" applyFill="1"/>
    <xf numFmtId="0" fontId="9" fillId="2" borderId="0" xfId="0" applyFont="1" applyFill="1" applyAlignment="1">
      <alignment horizontal="left" wrapText="1"/>
    </xf>
    <xf numFmtId="165" fontId="20" fillId="7" borderId="6" xfId="1" applyNumberFormat="1" applyFont="1" applyFill="1" applyBorder="1" applyAlignment="1">
      <alignment horizontal="center"/>
    </xf>
    <xf numFmtId="164" fontId="21" fillId="6" borderId="5" xfId="2" applyNumberFormat="1" applyFont="1" applyFill="1" applyBorder="1" applyAlignment="1">
      <alignment horizontal="center"/>
    </xf>
    <xf numFmtId="165" fontId="21" fillId="7" borderId="6" xfId="1" applyNumberFormat="1" applyFont="1" applyFill="1" applyBorder="1" applyAlignment="1">
      <alignment horizontal="center"/>
    </xf>
    <xf numFmtId="164" fontId="16" fillId="3" borderId="2" xfId="2" applyNumberFormat="1" applyFont="1" applyFill="1" applyBorder="1" applyAlignment="1">
      <alignment horizontal="center"/>
    </xf>
    <xf numFmtId="9" fontId="16" fillId="3" borderId="3" xfId="2" applyFont="1" applyFill="1" applyBorder="1" applyAlignment="1">
      <alignment horizontal="center"/>
    </xf>
    <xf numFmtId="165" fontId="16" fillId="3" borderId="4" xfId="1" applyNumberFormat="1" applyFont="1" applyFill="1" applyBorder="1" applyAlignment="1">
      <alignment horizontal="center"/>
    </xf>
    <xf numFmtId="164" fontId="21" fillId="2" borderId="5" xfId="2" applyNumberFormat="1" applyFont="1" applyFill="1" applyBorder="1" applyAlignment="1">
      <alignment horizontal="center"/>
    </xf>
    <xf numFmtId="9" fontId="21" fillId="2" borderId="0" xfId="2" applyFont="1" applyFill="1" applyBorder="1" applyAlignment="1">
      <alignment horizontal="center"/>
    </xf>
    <xf numFmtId="165" fontId="21" fillId="2" borderId="6" xfId="1" applyNumberFormat="1" applyFont="1" applyFill="1" applyBorder="1" applyAlignment="1">
      <alignment horizontal="center"/>
    </xf>
    <xf numFmtId="165" fontId="22" fillId="7" borderId="6" xfId="1" applyNumberFormat="1" applyFont="1" applyFill="1" applyBorder="1" applyAlignment="1">
      <alignment horizontal="center" wrapText="1"/>
    </xf>
    <xf numFmtId="10" fontId="16" fillId="5" borderId="5" xfId="2" applyNumberFormat="1" applyFont="1" applyFill="1" applyBorder="1" applyAlignment="1">
      <alignment horizontal="center"/>
    </xf>
    <xf numFmtId="9" fontId="16" fillId="5" borderId="0" xfId="2" applyFont="1" applyFill="1" applyBorder="1" applyAlignment="1">
      <alignment horizontal="center"/>
    </xf>
    <xf numFmtId="165" fontId="16" fillId="5" borderId="6" xfId="1" applyNumberFormat="1" applyFont="1" applyFill="1" applyBorder="1" applyAlignment="1">
      <alignment horizontal="center"/>
    </xf>
    <xf numFmtId="164" fontId="5" fillId="5" borderId="5" xfId="2" applyNumberFormat="1" applyFont="1" applyFill="1" applyBorder="1" applyAlignment="1">
      <alignment horizontal="center" wrapText="1"/>
    </xf>
    <xf numFmtId="164" fontId="16" fillId="5" borderId="5" xfId="2" applyNumberFormat="1" applyFont="1" applyFill="1" applyBorder="1" applyAlignment="1">
      <alignment horizontal="center"/>
    </xf>
    <xf numFmtId="165" fontId="19" fillId="7" borderId="6" xfId="1" applyNumberFormat="1" applyFont="1" applyFill="1" applyBorder="1" applyAlignment="1">
      <alignment horizontal="center"/>
    </xf>
    <xf numFmtId="0" fontId="21" fillId="3" borderId="0" xfId="0" applyFont="1" applyFill="1"/>
    <xf numFmtId="0" fontId="19" fillId="3" borderId="0" xfId="0" applyFont="1" applyFill="1" applyAlignment="1">
      <alignment horizontal="center"/>
    </xf>
    <xf numFmtId="0" fontId="19" fillId="3" borderId="0" xfId="0" applyFont="1" applyFill="1"/>
    <xf numFmtId="0" fontId="3" fillId="2" borderId="12" xfId="0" applyFont="1" applyFill="1" applyBorder="1" applyAlignment="1">
      <alignment horizontal="left" wrapText="1"/>
    </xf>
    <xf numFmtId="165" fontId="21" fillId="7" borderId="11" xfId="1" applyNumberFormat="1" applyFont="1" applyFill="1" applyBorder="1" applyAlignment="1">
      <alignment horizontal="center"/>
    </xf>
    <xf numFmtId="0" fontId="4" fillId="2" borderId="19" xfId="0" applyFont="1" applyFill="1" applyBorder="1" applyAlignment="1">
      <alignment horizontal="left" wrapText="1"/>
    </xf>
    <xf numFmtId="165" fontId="5" fillId="7" borderId="18" xfId="1" applyNumberFormat="1" applyFont="1" applyFill="1" applyBorder="1" applyAlignment="1">
      <alignment horizontal="center" wrapText="1"/>
    </xf>
    <xf numFmtId="165" fontId="21" fillId="7" borderId="18" xfId="1" applyNumberFormat="1" applyFont="1" applyFill="1" applyBorder="1" applyAlignment="1">
      <alignment horizontal="center"/>
    </xf>
    <xf numFmtId="0" fontId="17" fillId="6" borderId="0" xfId="0" applyFont="1" applyFill="1"/>
    <xf numFmtId="9" fontId="21" fillId="6" borderId="0" xfId="2" applyFont="1" applyFill="1" applyBorder="1" applyAlignment="1">
      <alignment horizontal="center"/>
    </xf>
    <xf numFmtId="165" fontId="21" fillId="6" borderId="6" xfId="1" applyNumberFormat="1" applyFont="1" applyFill="1" applyBorder="1" applyAlignment="1">
      <alignment horizontal="center"/>
    </xf>
    <xf numFmtId="0" fontId="17" fillId="6" borderId="0" xfId="0" applyFont="1" applyFill="1" applyAlignment="1">
      <alignment horizontal="center" vertical="center"/>
    </xf>
    <xf numFmtId="0" fontId="17" fillId="6" borderId="10" xfId="0" applyFont="1" applyFill="1" applyBorder="1" applyAlignment="1">
      <alignment horizontal="center" vertical="center"/>
    </xf>
    <xf numFmtId="165" fontId="0" fillId="2" borderId="12" xfId="1" applyNumberFormat="1" applyFont="1" applyFill="1" applyBorder="1" applyAlignment="1">
      <alignment horizontal="center" vertical="center"/>
    </xf>
    <xf numFmtId="165" fontId="0" fillId="2" borderId="14" xfId="1" applyNumberFormat="1" applyFont="1" applyFill="1" applyBorder="1" applyAlignment="1">
      <alignment horizontal="center" vertical="center"/>
    </xf>
    <xf numFmtId="165" fontId="0" fillId="4" borderId="12" xfId="1" applyNumberFormat="1" applyFont="1" applyFill="1" applyBorder="1" applyAlignment="1">
      <alignment horizontal="center" vertical="center"/>
    </xf>
    <xf numFmtId="165" fontId="5" fillId="2" borderId="19" xfId="1" applyNumberFormat="1" applyFont="1" applyFill="1" applyBorder="1" applyAlignment="1">
      <alignment horizontal="center" vertical="center"/>
    </xf>
    <xf numFmtId="165" fontId="5" fillId="2" borderId="21" xfId="1" applyNumberFormat="1" applyFont="1" applyFill="1" applyBorder="1" applyAlignment="1">
      <alignment horizontal="center" vertical="center"/>
    </xf>
    <xf numFmtId="0" fontId="13" fillId="3" borderId="23" xfId="0" applyFont="1" applyFill="1" applyBorder="1" applyAlignment="1">
      <alignment horizontal="center" vertical="center"/>
    </xf>
    <xf numFmtId="165" fontId="0" fillId="2" borderId="22" xfId="1" applyNumberFormat="1" applyFont="1" applyFill="1" applyBorder="1" applyAlignment="1">
      <alignment horizontal="center" vertical="center"/>
    </xf>
    <xf numFmtId="165" fontId="0" fillId="4" borderId="22" xfId="1" applyNumberFormat="1" applyFont="1" applyFill="1" applyBorder="1" applyAlignment="1">
      <alignment horizontal="center" vertical="center"/>
    </xf>
    <xf numFmtId="165" fontId="5" fillId="2" borderId="24" xfId="1" applyNumberFormat="1" applyFont="1" applyFill="1" applyBorder="1" applyAlignment="1">
      <alignment horizontal="center" vertical="center"/>
    </xf>
    <xf numFmtId="0" fontId="13" fillId="3" borderId="26" xfId="0" applyFont="1" applyFill="1" applyBorder="1" applyAlignment="1">
      <alignment horizontal="center" vertical="center"/>
    </xf>
    <xf numFmtId="165" fontId="0" fillId="2" borderId="25" xfId="1" applyNumberFormat="1" applyFont="1" applyFill="1" applyBorder="1" applyAlignment="1">
      <alignment horizontal="center" vertical="center"/>
    </xf>
    <xf numFmtId="165" fontId="0" fillId="4" borderId="25" xfId="1" applyNumberFormat="1" applyFont="1" applyFill="1" applyBorder="1" applyAlignment="1">
      <alignment horizontal="center" vertical="center"/>
    </xf>
    <xf numFmtId="165" fontId="5" fillId="2" borderId="27" xfId="1" applyNumberFormat="1" applyFont="1" applyFill="1" applyBorder="1" applyAlignment="1">
      <alignment horizontal="center" vertical="center"/>
    </xf>
    <xf numFmtId="164" fontId="22" fillId="6" borderId="23" xfId="2" applyNumberFormat="1" applyFont="1" applyFill="1" applyBorder="1" applyAlignment="1">
      <alignment horizontal="center"/>
    </xf>
    <xf numFmtId="164" fontId="21" fillId="6" borderId="24" xfId="2" applyNumberFormat="1" applyFont="1" applyFill="1" applyBorder="1" applyAlignment="1">
      <alignment horizontal="center"/>
    </xf>
    <xf numFmtId="164" fontId="21" fillId="6" borderId="22" xfId="2" applyNumberFormat="1" applyFont="1" applyFill="1" applyBorder="1" applyAlignment="1">
      <alignment horizontal="center"/>
    </xf>
    <xf numFmtId="9" fontId="19" fillId="7" borderId="26" xfId="2" applyFont="1" applyFill="1" applyBorder="1" applyAlignment="1">
      <alignment horizontal="center"/>
    </xf>
    <xf numFmtId="9" fontId="21" fillId="7" borderId="27" xfId="2" applyFont="1" applyFill="1" applyBorder="1" applyAlignment="1">
      <alignment horizontal="center"/>
    </xf>
    <xf numFmtId="9" fontId="21" fillId="7" borderId="25" xfId="2" applyFont="1" applyFill="1" applyBorder="1" applyAlignment="1">
      <alignment horizontal="center"/>
    </xf>
    <xf numFmtId="9" fontId="20" fillId="7" borderId="26" xfId="2" applyFont="1" applyFill="1" applyBorder="1" applyAlignment="1">
      <alignment horizontal="center"/>
    </xf>
    <xf numFmtId="164" fontId="22" fillId="6" borderId="24" xfId="2" applyNumberFormat="1" applyFont="1" applyFill="1" applyBorder="1" applyAlignment="1">
      <alignment horizontal="center"/>
    </xf>
    <xf numFmtId="9" fontId="21" fillId="7" borderId="26" xfId="2" applyFont="1" applyFill="1" applyBorder="1" applyAlignment="1">
      <alignment horizontal="center"/>
    </xf>
    <xf numFmtId="164" fontId="5" fillId="6" borderId="24" xfId="2" applyNumberFormat="1" applyFont="1" applyFill="1" applyBorder="1" applyAlignment="1">
      <alignment horizontal="center" wrapText="1"/>
    </xf>
    <xf numFmtId="9" fontId="22" fillId="7" borderId="26" xfId="2" applyFont="1" applyFill="1" applyBorder="1" applyAlignment="1">
      <alignment horizontal="center" wrapText="1"/>
    </xf>
    <xf numFmtId="9" fontId="5" fillId="7" borderId="27" xfId="2" applyFont="1" applyFill="1" applyBorder="1" applyAlignment="1">
      <alignment horizontal="center" wrapText="1"/>
    </xf>
    <xf numFmtId="165" fontId="1" fillId="4" borderId="28" xfId="1" applyNumberFormat="1" applyFont="1" applyFill="1" applyBorder="1" applyAlignment="1">
      <alignment horizontal="center" vertical="center"/>
    </xf>
    <xf numFmtId="165" fontId="1" fillId="4" borderId="29" xfId="1" applyNumberFormat="1" applyFont="1" applyFill="1" applyBorder="1" applyAlignment="1">
      <alignment horizontal="center" vertical="center"/>
    </xf>
    <xf numFmtId="165" fontId="1" fillId="4" borderId="16" xfId="1" applyNumberFormat="1" applyFont="1" applyFill="1" applyBorder="1" applyAlignment="1">
      <alignment horizontal="center" vertical="center"/>
    </xf>
    <xf numFmtId="165" fontId="2" fillId="2" borderId="24" xfId="1" applyNumberFormat="1" applyFont="1" applyFill="1" applyBorder="1" applyAlignment="1">
      <alignment horizontal="center" vertical="center"/>
    </xf>
    <xf numFmtId="165" fontId="2" fillId="2" borderId="27" xfId="1" applyNumberFormat="1" applyFont="1" applyFill="1" applyBorder="1" applyAlignment="1">
      <alignment horizontal="center" vertical="center"/>
    </xf>
    <xf numFmtId="165" fontId="2" fillId="2" borderId="19" xfId="1" applyNumberFormat="1" applyFont="1" applyFill="1" applyBorder="1" applyAlignment="1">
      <alignment horizontal="center" vertical="center"/>
    </xf>
    <xf numFmtId="165" fontId="2" fillId="2" borderId="21" xfId="1" applyNumberFormat="1" applyFont="1" applyFill="1" applyBorder="1" applyAlignment="1">
      <alignment horizontal="center" vertical="center"/>
    </xf>
    <xf numFmtId="164" fontId="19" fillId="2" borderId="23" xfId="2" applyNumberFormat="1" applyFont="1" applyFill="1" applyBorder="1" applyAlignment="1">
      <alignment horizontal="center" vertical="center"/>
    </xf>
    <xf numFmtId="164" fontId="19" fillId="2" borderId="26" xfId="2" applyNumberFormat="1" applyFont="1" applyFill="1" applyBorder="1" applyAlignment="1">
      <alignment horizontal="center" vertical="center"/>
    </xf>
    <xf numFmtId="164" fontId="19" fillId="2" borderId="0" xfId="2" applyNumberFormat="1" applyFont="1" applyFill="1" applyAlignment="1">
      <alignment horizontal="center" vertical="center"/>
    </xf>
    <xf numFmtId="164" fontId="19" fillId="2" borderId="10" xfId="2" applyNumberFormat="1" applyFont="1" applyFill="1" applyBorder="1" applyAlignment="1">
      <alignment horizontal="center" vertical="center"/>
    </xf>
    <xf numFmtId="10" fontId="21" fillId="6" borderId="22" xfId="2" applyNumberFormat="1" applyFont="1" applyFill="1" applyBorder="1" applyAlignment="1">
      <alignment horizontal="center"/>
    </xf>
    <xf numFmtId="0" fontId="3" fillId="2" borderId="0" xfId="0" applyFont="1" applyFill="1" applyBorder="1" applyAlignment="1">
      <alignment horizontal="left" wrapText="1"/>
    </xf>
    <xf numFmtId="0" fontId="4" fillId="2" borderId="31" xfId="0" applyFont="1" applyFill="1" applyBorder="1" applyAlignment="1">
      <alignment horizontal="left" wrapText="1"/>
    </xf>
    <xf numFmtId="165" fontId="2" fillId="2" borderId="32" xfId="1" applyNumberFormat="1" applyFont="1" applyFill="1" applyBorder="1" applyAlignment="1">
      <alignment horizontal="center" vertical="center"/>
    </xf>
    <xf numFmtId="0" fontId="24" fillId="3" borderId="0" xfId="0" applyFont="1" applyFill="1"/>
    <xf numFmtId="0" fontId="25" fillId="3" borderId="0" xfId="0" applyFont="1" applyFill="1"/>
    <xf numFmtId="0" fontId="26" fillId="3" borderId="0" xfId="0" applyFont="1" applyFill="1"/>
    <xf numFmtId="0" fontId="27" fillId="3" borderId="0" xfId="0" applyFont="1" applyFill="1"/>
    <xf numFmtId="0" fontId="8" fillId="7" borderId="0" xfId="0" applyFont="1" applyFill="1"/>
    <xf numFmtId="165" fontId="8" fillId="7" borderId="14" xfId="1" applyNumberFormat="1" applyFont="1" applyFill="1" applyBorder="1" applyAlignment="1">
      <alignment horizontal="center" vertical="center"/>
    </xf>
    <xf numFmtId="165" fontId="18" fillId="3" borderId="0" xfId="0" applyNumberFormat="1" applyFont="1" applyFill="1"/>
    <xf numFmtId="0" fontId="28" fillId="3" borderId="0" xfId="0" applyFont="1" applyFill="1"/>
    <xf numFmtId="165" fontId="28" fillId="3" borderId="0" xfId="1" applyNumberFormat="1" applyFont="1" applyFill="1"/>
    <xf numFmtId="165" fontId="16" fillId="6" borderId="22" xfId="1" applyNumberFormat="1" applyFont="1" applyFill="1" applyBorder="1" applyAlignment="1">
      <alignment horizontal="center" vertical="center"/>
    </xf>
    <xf numFmtId="165" fontId="16" fillId="6" borderId="25" xfId="1" applyNumberFormat="1" applyFont="1" applyFill="1" applyBorder="1" applyAlignment="1">
      <alignment horizontal="center" vertical="center"/>
    </xf>
    <xf numFmtId="165" fontId="16" fillId="6" borderId="12" xfId="1" applyNumberFormat="1" applyFont="1" applyFill="1" applyBorder="1" applyAlignment="1">
      <alignment horizontal="center" vertical="center"/>
    </xf>
    <xf numFmtId="165" fontId="16" fillId="2" borderId="14" xfId="1" applyNumberFormat="1" applyFont="1" applyFill="1" applyBorder="1" applyAlignment="1">
      <alignment horizontal="center" vertical="center"/>
    </xf>
    <xf numFmtId="165" fontId="16" fillId="6" borderId="23" xfId="1" applyNumberFormat="1" applyFont="1" applyFill="1" applyBorder="1" applyAlignment="1">
      <alignment horizontal="center" vertical="center"/>
    </xf>
    <xf numFmtId="165" fontId="16" fillId="6" borderId="26" xfId="1" applyNumberFormat="1" applyFont="1" applyFill="1" applyBorder="1" applyAlignment="1">
      <alignment horizontal="center" vertical="center"/>
    </xf>
    <xf numFmtId="165" fontId="16" fillId="6" borderId="0" xfId="1" applyNumberFormat="1" applyFont="1" applyFill="1" applyBorder="1" applyAlignment="1">
      <alignment horizontal="center" vertical="center"/>
    </xf>
    <xf numFmtId="165" fontId="16" fillId="2" borderId="10" xfId="1" applyNumberFormat="1" applyFont="1" applyFill="1" applyBorder="1" applyAlignment="1">
      <alignment horizontal="center" vertical="center"/>
    </xf>
    <xf numFmtId="165" fontId="2" fillId="2" borderId="33" xfId="1" applyNumberFormat="1" applyFont="1" applyFill="1" applyBorder="1" applyAlignment="1">
      <alignment horizontal="center" vertical="center"/>
    </xf>
    <xf numFmtId="165" fontId="2" fillId="2" borderId="31" xfId="1" applyNumberFormat="1" applyFont="1" applyFill="1" applyBorder="1" applyAlignment="1">
      <alignment horizontal="center" vertical="center"/>
    </xf>
    <xf numFmtId="165" fontId="2" fillId="2" borderId="34" xfId="1" applyNumberFormat="1" applyFont="1" applyFill="1" applyBorder="1" applyAlignment="1">
      <alignment horizontal="center" vertical="center"/>
    </xf>
    <xf numFmtId="164" fontId="16" fillId="6" borderId="22" xfId="2" applyNumberFormat="1" applyFont="1" applyFill="1" applyBorder="1" applyAlignment="1">
      <alignment horizontal="center" vertical="center"/>
    </xf>
    <xf numFmtId="164" fontId="16" fillId="6" borderId="25" xfId="2" applyNumberFormat="1" applyFont="1" applyFill="1" applyBorder="1" applyAlignment="1">
      <alignment horizontal="center" vertical="center"/>
    </xf>
    <xf numFmtId="164" fontId="16" fillId="6" borderId="12" xfId="2" applyNumberFormat="1" applyFont="1" applyFill="1" applyBorder="1" applyAlignment="1">
      <alignment horizontal="center" vertical="center"/>
    </xf>
    <xf numFmtId="165" fontId="30" fillId="2" borderId="22" xfId="1" applyNumberFormat="1" applyFont="1" applyFill="1" applyBorder="1" applyAlignment="1">
      <alignment horizontal="center" vertical="center"/>
    </xf>
    <xf numFmtId="165" fontId="30" fillId="2" borderId="25" xfId="1" applyNumberFormat="1" applyFont="1" applyFill="1" applyBorder="1" applyAlignment="1">
      <alignment horizontal="center" vertical="center"/>
    </xf>
    <xf numFmtId="165" fontId="30" fillId="2" borderId="14" xfId="1" applyNumberFormat="1" applyFont="1" applyFill="1" applyBorder="1" applyAlignment="1">
      <alignment horizontal="center" vertical="center"/>
    </xf>
    <xf numFmtId="165" fontId="29" fillId="4" borderId="28" xfId="1" applyNumberFormat="1" applyFont="1" applyFill="1" applyBorder="1" applyAlignment="1">
      <alignment horizontal="center" vertical="center"/>
    </xf>
    <xf numFmtId="165" fontId="29" fillId="4" borderId="29" xfId="1" applyNumberFormat="1" applyFont="1" applyFill="1" applyBorder="1" applyAlignment="1">
      <alignment horizontal="center" vertical="center"/>
    </xf>
    <xf numFmtId="165" fontId="29" fillId="4" borderId="16" xfId="1" applyNumberFormat="1" applyFont="1" applyFill="1" applyBorder="1" applyAlignment="1">
      <alignment horizontal="center" vertical="center"/>
    </xf>
    <xf numFmtId="0" fontId="29" fillId="3" borderId="0" xfId="0" applyFont="1" applyFill="1"/>
    <xf numFmtId="0" fontId="31" fillId="3" borderId="0" xfId="0" applyFont="1" applyFill="1"/>
    <xf numFmtId="0" fontId="31" fillId="2" borderId="0" xfId="0" applyFont="1" applyFill="1" applyAlignment="1">
      <alignment horizontal="center" vertical="center" textRotation="90"/>
    </xf>
    <xf numFmtId="0" fontId="32" fillId="2" borderId="0" xfId="0" applyFont="1" applyFill="1" applyAlignment="1">
      <alignment horizontal="center" vertical="center" textRotation="90"/>
    </xf>
    <xf numFmtId="0" fontId="33" fillId="2" borderId="12" xfId="0" applyFont="1" applyFill="1" applyBorder="1" applyAlignment="1">
      <alignment horizontal="left" wrapText="1"/>
    </xf>
    <xf numFmtId="164" fontId="34" fillId="2" borderId="13" xfId="2" applyNumberFormat="1" applyFont="1" applyFill="1" applyBorder="1" applyAlignment="1">
      <alignment horizontal="center"/>
    </xf>
    <xf numFmtId="9" fontId="34" fillId="2" borderId="12" xfId="2" applyFont="1" applyFill="1" applyBorder="1" applyAlignment="1">
      <alignment horizontal="center"/>
    </xf>
    <xf numFmtId="165" fontId="34" fillId="2" borderId="11" xfId="1" applyNumberFormat="1" applyFont="1" applyFill="1" applyBorder="1" applyAlignment="1">
      <alignment horizontal="center"/>
    </xf>
    <xf numFmtId="165" fontId="32" fillId="2" borderId="22" xfId="1" applyNumberFormat="1" applyFont="1" applyFill="1" applyBorder="1" applyAlignment="1">
      <alignment horizontal="center" vertical="center"/>
    </xf>
    <xf numFmtId="165" fontId="32" fillId="2" borderId="25" xfId="1" applyNumberFormat="1" applyFont="1" applyFill="1" applyBorder="1" applyAlignment="1">
      <alignment horizontal="center" vertical="center"/>
    </xf>
    <xf numFmtId="165" fontId="32" fillId="2" borderId="12" xfId="1" applyNumberFormat="1" applyFont="1" applyFill="1" applyBorder="1" applyAlignment="1">
      <alignment horizontal="center" vertical="center"/>
    </xf>
    <xf numFmtId="165" fontId="32" fillId="2" borderId="14" xfId="1" applyNumberFormat="1" applyFont="1" applyFill="1" applyBorder="1" applyAlignment="1">
      <alignment horizontal="center" vertical="center"/>
    </xf>
    <xf numFmtId="0" fontId="32" fillId="3" borderId="0" xfId="0" applyFont="1" applyFill="1"/>
    <xf numFmtId="1" fontId="16" fillId="2" borderId="25" xfId="3" applyNumberFormat="1" applyFont="1" applyFill="1" applyBorder="1" applyAlignment="1">
      <alignment horizontal="center" vertical="center"/>
    </xf>
    <xf numFmtId="1" fontId="16" fillId="6" borderId="25" xfId="1" applyNumberFormat="1" applyFont="1" applyFill="1" applyBorder="1" applyAlignment="1">
      <alignment horizontal="center" vertical="center"/>
    </xf>
    <xf numFmtId="1" fontId="16" fillId="6" borderId="12" xfId="1" applyNumberFormat="1" applyFont="1" applyFill="1" applyBorder="1" applyAlignment="1">
      <alignment horizontal="center" vertical="center"/>
    </xf>
    <xf numFmtId="165" fontId="5" fillId="2" borderId="14" xfId="1" applyNumberFormat="1" applyFont="1" applyFill="1" applyBorder="1" applyAlignment="1">
      <alignment horizontal="center" vertical="center"/>
    </xf>
    <xf numFmtId="0" fontId="35" fillId="2" borderId="12" xfId="0" applyFont="1" applyFill="1" applyBorder="1" applyAlignment="1">
      <alignment horizontal="left" wrapText="1"/>
    </xf>
    <xf numFmtId="165" fontId="36" fillId="2" borderId="25" xfId="1" applyNumberFormat="1" applyFont="1" applyFill="1" applyBorder="1" applyAlignment="1">
      <alignment horizontal="center" vertical="center"/>
    </xf>
    <xf numFmtId="165" fontId="36" fillId="2" borderId="12" xfId="1" applyNumberFormat="1" applyFont="1" applyFill="1" applyBorder="1" applyAlignment="1">
      <alignment horizontal="center" vertical="center"/>
    </xf>
    <xf numFmtId="165" fontId="36" fillId="2" borderId="14" xfId="1" applyNumberFormat="1" applyFont="1" applyFill="1" applyBorder="1" applyAlignment="1">
      <alignment horizontal="center" vertical="center"/>
    </xf>
    <xf numFmtId="167" fontId="16" fillId="2" borderId="25" xfId="3" applyNumberFormat="1" applyFont="1" applyFill="1" applyBorder="1" applyAlignment="1">
      <alignment horizontal="center" vertical="center"/>
    </xf>
    <xf numFmtId="0" fontId="36" fillId="3" borderId="0" xfId="0" applyFont="1" applyFill="1"/>
    <xf numFmtId="167" fontId="16" fillId="2" borderId="35" xfId="3" applyNumberFormat="1" applyFont="1" applyFill="1" applyBorder="1" applyAlignment="1">
      <alignment horizontal="center" vertical="center"/>
    </xf>
    <xf numFmtId="44" fontId="16" fillId="6" borderId="36" xfId="1" applyFont="1" applyFill="1" applyBorder="1" applyAlignment="1">
      <alignment horizontal="center" vertical="center"/>
    </xf>
    <xf numFmtId="9" fontId="16" fillId="6" borderId="36" xfId="2" applyFont="1" applyFill="1" applyBorder="1" applyAlignment="1">
      <alignment horizontal="center" vertical="center"/>
    </xf>
    <xf numFmtId="1" fontId="16" fillId="6" borderId="35" xfId="1" applyNumberFormat="1" applyFont="1" applyFill="1" applyBorder="1" applyAlignment="1">
      <alignment horizontal="center" vertical="center"/>
    </xf>
    <xf numFmtId="165" fontId="2" fillId="2" borderId="37" xfId="1" applyNumberFormat="1" applyFont="1" applyFill="1" applyBorder="1" applyAlignment="1">
      <alignment horizontal="center" vertical="center"/>
    </xf>
    <xf numFmtId="0" fontId="3" fillId="2" borderId="11" xfId="0" applyFont="1" applyFill="1" applyBorder="1" applyAlignment="1">
      <alignment horizontal="left" wrapText="1"/>
    </xf>
    <xf numFmtId="0" fontId="4" fillId="2" borderId="30" xfId="0" applyFont="1" applyFill="1" applyBorder="1" applyAlignment="1">
      <alignment horizontal="left" wrapText="1"/>
    </xf>
    <xf numFmtId="1" fontId="16" fillId="2" borderId="35" xfId="3" applyNumberFormat="1" applyFont="1" applyFill="1" applyBorder="1" applyAlignment="1">
      <alignment horizontal="center" vertical="center"/>
    </xf>
    <xf numFmtId="165" fontId="16" fillId="6" borderId="36" xfId="1" applyNumberFormat="1" applyFont="1" applyFill="1" applyBorder="1" applyAlignment="1">
      <alignment horizontal="center" vertical="center"/>
    </xf>
    <xf numFmtId="0" fontId="3" fillId="3" borderId="0" xfId="0" applyFont="1" applyFill="1" applyBorder="1" applyAlignment="1">
      <alignment horizontal="left" wrapText="1"/>
    </xf>
    <xf numFmtId="44" fontId="16" fillId="3" borderId="0" xfId="1" applyNumberFormat="1" applyFont="1" applyFill="1" applyBorder="1" applyAlignment="1">
      <alignment horizontal="center" vertical="center"/>
    </xf>
    <xf numFmtId="165" fontId="16" fillId="3" borderId="0" xfId="1" applyNumberFormat="1" applyFont="1" applyFill="1" applyBorder="1" applyAlignment="1">
      <alignment horizontal="center" vertical="center"/>
    </xf>
    <xf numFmtId="1" fontId="16" fillId="6" borderId="36" xfId="3" applyNumberFormat="1" applyFont="1" applyFill="1" applyBorder="1" applyAlignment="1">
      <alignment horizontal="center" vertical="center"/>
    </xf>
    <xf numFmtId="164" fontId="28" fillId="3" borderId="0" xfId="2" applyNumberFormat="1" applyFont="1" applyFill="1"/>
    <xf numFmtId="166" fontId="16" fillId="2" borderId="35" xfId="3" applyNumberFormat="1" applyFont="1" applyFill="1" applyBorder="1" applyAlignment="1">
      <alignment horizontal="center" vertical="center"/>
    </xf>
    <xf numFmtId="0" fontId="35" fillId="2" borderId="11" xfId="0" applyFont="1" applyFill="1" applyBorder="1" applyAlignment="1">
      <alignment horizontal="left" wrapText="1"/>
    </xf>
    <xf numFmtId="165" fontId="36" fillId="2" borderId="35" xfId="1" applyNumberFormat="1" applyFont="1" applyFill="1" applyBorder="1" applyAlignment="1">
      <alignment horizontal="center" vertical="center"/>
    </xf>
    <xf numFmtId="0" fontId="4" fillId="3" borderId="19" xfId="0" applyFont="1" applyFill="1" applyBorder="1" applyAlignment="1">
      <alignment horizontal="left" wrapText="1"/>
    </xf>
    <xf numFmtId="0" fontId="4" fillId="3" borderId="8" xfId="0" applyFont="1" applyFill="1" applyBorder="1" applyAlignment="1">
      <alignment horizontal="left" wrapText="1"/>
    </xf>
    <xf numFmtId="0" fontId="38" fillId="8" borderId="0" xfId="0" applyFont="1" applyFill="1" applyAlignment="1">
      <alignment horizontal="center" vertical="center" textRotation="90"/>
    </xf>
    <xf numFmtId="165" fontId="16" fillId="2" borderId="36" xfId="1" applyNumberFormat="1" applyFont="1" applyFill="1" applyBorder="1" applyAlignment="1">
      <alignment horizontal="center" vertical="center"/>
    </xf>
    <xf numFmtId="1" fontId="16" fillId="2" borderId="22" xfId="1" applyNumberFormat="1" applyFont="1" applyFill="1" applyBorder="1" applyAlignment="1">
      <alignment horizontal="center" vertical="center"/>
    </xf>
    <xf numFmtId="1" fontId="16" fillId="2" borderId="25" xfId="1" applyNumberFormat="1" applyFont="1" applyFill="1" applyBorder="1" applyAlignment="1">
      <alignment horizontal="center" vertical="center"/>
    </xf>
    <xf numFmtId="1" fontId="16" fillId="2" borderId="12" xfId="1" applyNumberFormat="1" applyFont="1" applyFill="1" applyBorder="1" applyAlignment="1">
      <alignment horizontal="center" vertical="center"/>
    </xf>
    <xf numFmtId="10" fontId="22" fillId="6" borderId="23" xfId="2" applyNumberFormat="1" applyFont="1" applyFill="1" applyBorder="1" applyAlignment="1">
      <alignment horizontal="center"/>
    </xf>
    <xf numFmtId="1" fontId="16" fillId="9" borderId="36" xfId="3" applyNumberFormat="1" applyFont="1" applyFill="1" applyBorder="1" applyAlignment="1">
      <alignment horizontal="center" vertical="center"/>
    </xf>
    <xf numFmtId="44" fontId="16" fillId="9" borderId="36" xfId="1" applyFont="1" applyFill="1" applyBorder="1" applyAlignment="1">
      <alignment horizontal="center" vertical="center"/>
    </xf>
    <xf numFmtId="165" fontId="16" fillId="9" borderId="36" xfId="1" applyNumberFormat="1" applyFont="1" applyFill="1" applyBorder="1" applyAlignment="1">
      <alignment horizontal="center" vertical="center"/>
    </xf>
    <xf numFmtId="1" fontId="16" fillId="9" borderId="35" xfId="1" applyNumberFormat="1" applyFont="1" applyFill="1" applyBorder="1" applyAlignment="1">
      <alignment horizontal="center" vertical="center"/>
    </xf>
    <xf numFmtId="1" fontId="16" fillId="9" borderId="25" xfId="1" applyNumberFormat="1" applyFont="1" applyFill="1" applyBorder="1" applyAlignment="1">
      <alignment horizontal="center" vertical="center"/>
    </xf>
    <xf numFmtId="1" fontId="16" fillId="9" borderId="12" xfId="1" applyNumberFormat="1" applyFont="1" applyFill="1" applyBorder="1" applyAlignment="1">
      <alignment horizontal="center" vertical="center"/>
    </xf>
    <xf numFmtId="1" fontId="16" fillId="6" borderId="22" xfId="2" applyNumberFormat="1" applyFont="1" applyFill="1" applyBorder="1" applyAlignment="1">
      <alignment horizontal="center" vertical="center"/>
    </xf>
    <xf numFmtId="1" fontId="16" fillId="6" borderId="25" xfId="2" applyNumberFormat="1" applyFont="1" applyFill="1" applyBorder="1" applyAlignment="1">
      <alignment horizontal="center" vertical="center"/>
    </xf>
    <xf numFmtId="1" fontId="16" fillId="6" borderId="12" xfId="2" applyNumberFormat="1" applyFont="1" applyFill="1" applyBorder="1" applyAlignment="1">
      <alignment horizontal="center" vertical="center"/>
    </xf>
    <xf numFmtId="1" fontId="16" fillId="6" borderId="36" xfId="1" applyNumberFormat="1" applyFont="1" applyFill="1" applyBorder="1" applyAlignment="1">
      <alignment horizontal="center" vertical="center"/>
    </xf>
    <xf numFmtId="0" fontId="35" fillId="2" borderId="0" xfId="0" applyFont="1" applyFill="1" applyBorder="1" applyAlignment="1">
      <alignment horizontal="left" wrapText="1"/>
    </xf>
    <xf numFmtId="1" fontId="36" fillId="2" borderId="22" xfId="1" applyNumberFormat="1" applyFont="1" applyFill="1" applyBorder="1" applyAlignment="1">
      <alignment horizontal="center" vertical="center"/>
    </xf>
    <xf numFmtId="1" fontId="36" fillId="2" borderId="25" xfId="1" applyNumberFormat="1" applyFont="1" applyFill="1" applyBorder="1" applyAlignment="1">
      <alignment horizontal="center" vertical="center"/>
    </xf>
    <xf numFmtId="1" fontId="36" fillId="2" borderId="12" xfId="1" applyNumberFormat="1" applyFont="1" applyFill="1" applyBorder="1" applyAlignment="1">
      <alignment horizontal="center" vertical="center"/>
    </xf>
    <xf numFmtId="9" fontId="36" fillId="9" borderId="36" xfId="2" applyFont="1" applyFill="1" applyBorder="1" applyAlignment="1">
      <alignment horizontal="center" vertical="center"/>
    </xf>
    <xf numFmtId="167" fontId="36" fillId="2" borderId="35" xfId="3" applyNumberFormat="1" applyFont="1" applyFill="1" applyBorder="1" applyAlignment="1">
      <alignment horizontal="center" vertical="center"/>
    </xf>
    <xf numFmtId="167" fontId="36" fillId="2" borderId="25" xfId="3" applyNumberFormat="1" applyFont="1" applyFill="1" applyBorder="1" applyAlignment="1">
      <alignment horizontal="center" vertical="center"/>
    </xf>
    <xf numFmtId="0" fontId="39" fillId="10" borderId="0" xfId="0" applyFont="1" applyFill="1"/>
    <xf numFmtId="0" fontId="37" fillId="10" borderId="38" xfId="0" applyFont="1" applyFill="1" applyBorder="1" applyAlignment="1">
      <alignment horizontal="center"/>
    </xf>
    <xf numFmtId="0" fontId="40" fillId="10" borderId="0" xfId="0" applyFont="1" applyFill="1"/>
    <xf numFmtId="9" fontId="21" fillId="7" borderId="25" xfId="2" applyFont="1" applyFill="1" applyBorder="1" applyAlignment="1">
      <alignment horizontal="left"/>
    </xf>
    <xf numFmtId="0" fontId="33" fillId="11" borderId="0" xfId="0" applyFont="1" applyFill="1" applyAlignment="1">
      <alignment horizontal="left" wrapText="1"/>
    </xf>
    <xf numFmtId="10" fontId="32" fillId="11" borderId="5" xfId="2" applyNumberFormat="1" applyFont="1" applyFill="1" applyBorder="1" applyAlignment="1">
      <alignment horizontal="center"/>
    </xf>
    <xf numFmtId="9" fontId="32" fillId="11" borderId="0" xfId="2" applyFont="1" applyFill="1" applyBorder="1" applyAlignment="1">
      <alignment horizontal="center"/>
    </xf>
    <xf numFmtId="165" fontId="32" fillId="11" borderId="6" xfId="1" applyNumberFormat="1" applyFont="1" applyFill="1" applyBorder="1" applyAlignment="1">
      <alignment horizontal="center"/>
    </xf>
    <xf numFmtId="165" fontId="32" fillId="11" borderId="23" xfId="1" applyNumberFormat="1" applyFont="1" applyFill="1" applyBorder="1" applyAlignment="1">
      <alignment horizontal="center" vertical="center"/>
    </xf>
    <xf numFmtId="165" fontId="32" fillId="11" borderId="26" xfId="1" applyNumberFormat="1" applyFont="1" applyFill="1" applyBorder="1" applyAlignment="1">
      <alignment horizontal="center" vertical="center"/>
    </xf>
    <xf numFmtId="165" fontId="32" fillId="11" borderId="0" xfId="1" applyNumberFormat="1" applyFont="1" applyFill="1" applyAlignment="1">
      <alignment horizontal="center" vertical="center"/>
    </xf>
    <xf numFmtId="165" fontId="32" fillId="11" borderId="10" xfId="1" applyNumberFormat="1" applyFont="1" applyFill="1" applyBorder="1" applyAlignment="1">
      <alignment horizontal="center" vertical="center"/>
    </xf>
    <xf numFmtId="0" fontId="9" fillId="11" borderId="0" xfId="0" applyFont="1" applyFill="1" applyAlignment="1">
      <alignment horizontal="left" wrapText="1"/>
    </xf>
    <xf numFmtId="10" fontId="19" fillId="11" borderId="5" xfId="2" applyNumberFormat="1" applyFont="1" applyFill="1" applyBorder="1" applyAlignment="1">
      <alignment horizontal="center" wrapText="1"/>
    </xf>
    <xf numFmtId="9" fontId="19" fillId="11" borderId="0" xfId="2" applyFont="1" applyFill="1" applyBorder="1" applyAlignment="1">
      <alignment horizontal="center"/>
    </xf>
    <xf numFmtId="165" fontId="19" fillId="11" borderId="6" xfId="1" applyNumberFormat="1" applyFont="1" applyFill="1" applyBorder="1" applyAlignment="1">
      <alignment horizontal="center"/>
    </xf>
    <xf numFmtId="164" fontId="19" fillId="11" borderId="23" xfId="2" applyNumberFormat="1" applyFont="1" applyFill="1" applyBorder="1" applyAlignment="1">
      <alignment horizontal="center" vertical="center"/>
    </xf>
    <xf numFmtId="164" fontId="19" fillId="11" borderId="26" xfId="2" applyNumberFormat="1" applyFont="1" applyFill="1" applyBorder="1" applyAlignment="1">
      <alignment horizontal="center" vertical="center"/>
    </xf>
    <xf numFmtId="164" fontId="19" fillId="11" borderId="0" xfId="2" applyNumberFormat="1" applyFont="1" applyFill="1" applyAlignment="1">
      <alignment horizontal="center" vertical="center"/>
    </xf>
    <xf numFmtId="164" fontId="19" fillId="11" borderId="10" xfId="2" applyNumberFormat="1" applyFont="1" applyFill="1" applyBorder="1" applyAlignment="1">
      <alignment horizontal="center" vertical="center"/>
    </xf>
    <xf numFmtId="0" fontId="4" fillId="11" borderId="19" xfId="0" applyFont="1" applyFill="1" applyBorder="1" applyAlignment="1">
      <alignment horizontal="left" wrapText="1"/>
    </xf>
    <xf numFmtId="164" fontId="5" fillId="11" borderId="20" xfId="2" applyNumberFormat="1" applyFont="1" applyFill="1" applyBorder="1" applyAlignment="1">
      <alignment horizontal="center" wrapText="1"/>
    </xf>
    <xf numFmtId="9" fontId="5" fillId="11" borderId="19" xfId="2" applyFont="1" applyFill="1" applyBorder="1" applyAlignment="1">
      <alignment horizontal="center"/>
    </xf>
    <xf numFmtId="165" fontId="5" fillId="11" borderId="18" xfId="1" applyNumberFormat="1" applyFont="1" applyFill="1" applyBorder="1" applyAlignment="1">
      <alignment horizontal="center"/>
    </xf>
    <xf numFmtId="165" fontId="2" fillId="11" borderId="24" xfId="1" applyNumberFormat="1" applyFont="1" applyFill="1" applyBorder="1" applyAlignment="1">
      <alignment horizontal="center" vertical="center"/>
    </xf>
    <xf numFmtId="165" fontId="5" fillId="11" borderId="27" xfId="1" applyNumberFormat="1" applyFont="1" applyFill="1" applyBorder="1" applyAlignment="1">
      <alignment horizontal="center" vertical="center"/>
    </xf>
    <xf numFmtId="165" fontId="5" fillId="11" borderId="19" xfId="1" applyNumberFormat="1" applyFont="1" applyFill="1" applyBorder="1" applyAlignment="1">
      <alignment horizontal="center" vertical="center"/>
    </xf>
    <xf numFmtId="165" fontId="5" fillId="11" borderId="21" xfId="1" applyNumberFormat="1" applyFont="1" applyFill="1" applyBorder="1" applyAlignment="1">
      <alignment horizontal="center" vertical="center"/>
    </xf>
    <xf numFmtId="0" fontId="3" fillId="11" borderId="12" xfId="0" applyFont="1" applyFill="1" applyBorder="1" applyAlignment="1">
      <alignment horizontal="left" wrapText="1"/>
    </xf>
    <xf numFmtId="165" fontId="0" fillId="11" borderId="14" xfId="1" applyNumberFormat="1" applyFont="1" applyFill="1" applyBorder="1" applyAlignment="1">
      <alignment horizontal="center" vertical="center"/>
    </xf>
    <xf numFmtId="164" fontId="19" fillId="11" borderId="5" xfId="2" applyNumberFormat="1" applyFont="1" applyFill="1" applyBorder="1" applyAlignment="1">
      <alignment horizontal="center" wrapText="1"/>
    </xf>
    <xf numFmtId="164" fontId="22" fillId="11" borderId="5" xfId="2" applyNumberFormat="1" applyFont="1" applyFill="1" applyBorder="1" applyAlignment="1">
      <alignment horizontal="center" wrapText="1"/>
    </xf>
    <xf numFmtId="9" fontId="22" fillId="11" borderId="0" xfId="2" applyFont="1" applyFill="1" applyBorder="1" applyAlignment="1">
      <alignment horizontal="center" wrapText="1"/>
    </xf>
    <xf numFmtId="165" fontId="22" fillId="11" borderId="6" xfId="1" applyNumberFormat="1" applyFont="1" applyFill="1" applyBorder="1" applyAlignment="1">
      <alignment horizontal="center" wrapText="1"/>
    </xf>
    <xf numFmtId="9" fontId="5" fillId="11" borderId="19" xfId="2" applyFont="1" applyFill="1" applyBorder="1" applyAlignment="1">
      <alignment horizontal="center" wrapText="1"/>
    </xf>
    <xf numFmtId="165" fontId="5" fillId="11" borderId="18" xfId="1" applyNumberFormat="1" applyFont="1" applyFill="1" applyBorder="1" applyAlignment="1">
      <alignment horizontal="center" wrapText="1"/>
    </xf>
    <xf numFmtId="165" fontId="2" fillId="11" borderId="27" xfId="1" applyNumberFormat="1" applyFont="1" applyFill="1" applyBorder="1" applyAlignment="1">
      <alignment horizontal="center" vertical="center"/>
    </xf>
    <xf numFmtId="165" fontId="2" fillId="11" borderId="19" xfId="1" applyNumberFormat="1" applyFont="1" applyFill="1" applyBorder="1" applyAlignment="1">
      <alignment horizontal="center" vertical="center"/>
    </xf>
    <xf numFmtId="165" fontId="2" fillId="11" borderId="21" xfId="1" applyNumberFormat="1" applyFont="1" applyFill="1" applyBorder="1" applyAlignment="1">
      <alignment horizontal="center" vertical="center"/>
    </xf>
    <xf numFmtId="0" fontId="0" fillId="11" borderId="16" xfId="0" applyFont="1" applyFill="1" applyBorder="1"/>
    <xf numFmtId="165" fontId="1" fillId="11" borderId="17" xfId="1" applyNumberFormat="1" applyFont="1" applyFill="1" applyBorder="1" applyAlignment="1">
      <alignment horizontal="center" vertical="center"/>
    </xf>
    <xf numFmtId="0" fontId="29" fillId="11" borderId="16" xfId="0" applyFont="1" applyFill="1" applyBorder="1"/>
    <xf numFmtId="165" fontId="29" fillId="11" borderId="17" xfId="1" applyNumberFormat="1" applyFont="1" applyFill="1" applyBorder="1" applyAlignment="1">
      <alignment horizontal="center" vertical="center"/>
    </xf>
    <xf numFmtId="0" fontId="42" fillId="2" borderId="0" xfId="0" applyFont="1" applyFill="1" applyAlignment="1">
      <alignment horizontal="left" wrapText="1"/>
    </xf>
    <xf numFmtId="164" fontId="43" fillId="2" borderId="5" xfId="2" applyNumberFormat="1" applyFont="1" applyFill="1" applyBorder="1" applyAlignment="1">
      <alignment horizontal="center"/>
    </xf>
    <xf numFmtId="9" fontId="43" fillId="2" borderId="0" xfId="2" applyFont="1" applyFill="1" applyBorder="1" applyAlignment="1">
      <alignment horizontal="center"/>
    </xf>
    <xf numFmtId="165" fontId="43" fillId="2" borderId="6" xfId="1" applyNumberFormat="1" applyFont="1" applyFill="1" applyBorder="1" applyAlignment="1">
      <alignment horizontal="center"/>
    </xf>
    <xf numFmtId="164" fontId="44" fillId="2" borderId="23" xfId="2" applyNumberFormat="1" applyFont="1" applyFill="1" applyBorder="1" applyAlignment="1">
      <alignment horizontal="center" vertical="center"/>
    </xf>
    <xf numFmtId="164" fontId="44" fillId="2" borderId="26" xfId="2" applyNumberFormat="1" applyFont="1" applyFill="1" applyBorder="1" applyAlignment="1">
      <alignment horizontal="center" vertical="center"/>
    </xf>
    <xf numFmtId="164" fontId="44" fillId="2" borderId="0" xfId="2" applyNumberFormat="1" applyFont="1" applyFill="1" applyAlignment="1">
      <alignment horizontal="center" vertical="center"/>
    </xf>
    <xf numFmtId="164" fontId="44" fillId="2" borderId="10" xfId="2" applyNumberFormat="1" applyFont="1" applyFill="1" applyBorder="1" applyAlignment="1">
      <alignment horizontal="center" vertical="center"/>
    </xf>
    <xf numFmtId="0" fontId="42" fillId="11" borderId="0" xfId="0" applyFont="1" applyFill="1" applyAlignment="1">
      <alignment horizontal="left" wrapText="1"/>
    </xf>
    <xf numFmtId="10" fontId="44" fillId="11" borderId="5" xfId="2" applyNumberFormat="1" applyFont="1" applyFill="1" applyBorder="1" applyAlignment="1">
      <alignment horizontal="center"/>
    </xf>
    <xf numFmtId="9" fontId="44" fillId="11" borderId="0" xfId="2" applyFont="1" applyFill="1" applyBorder="1" applyAlignment="1">
      <alignment horizontal="center"/>
    </xf>
    <xf numFmtId="165" fontId="44" fillId="11" borderId="6" xfId="1" applyNumberFormat="1" applyFont="1" applyFill="1" applyBorder="1" applyAlignment="1">
      <alignment horizontal="center"/>
    </xf>
    <xf numFmtId="164" fontId="44" fillId="11" borderId="23" xfId="2" applyNumberFormat="1" applyFont="1" applyFill="1" applyBorder="1" applyAlignment="1">
      <alignment horizontal="center" vertical="center"/>
    </xf>
    <xf numFmtId="164" fontId="44" fillId="11" borderId="26" xfId="2" applyNumberFormat="1" applyFont="1" applyFill="1" applyBorder="1" applyAlignment="1">
      <alignment horizontal="center" vertical="center"/>
    </xf>
    <xf numFmtId="164" fontId="44" fillId="11" borderId="0" xfId="2" applyNumberFormat="1" applyFont="1" applyFill="1" applyAlignment="1">
      <alignment horizontal="center" vertical="center"/>
    </xf>
    <xf numFmtId="164" fontId="44" fillId="11" borderId="10" xfId="2" applyNumberFormat="1" applyFont="1" applyFill="1" applyBorder="1" applyAlignment="1">
      <alignment horizontal="center" vertical="center"/>
    </xf>
    <xf numFmtId="0" fontId="0" fillId="2" borderId="0" xfId="0" applyFill="1"/>
    <xf numFmtId="0" fontId="29" fillId="2" borderId="0" xfId="0" applyFont="1" applyFill="1"/>
    <xf numFmtId="0" fontId="19" fillId="2" borderId="0" xfId="0" applyFont="1" applyFill="1" applyAlignment="1">
      <alignment horizontal="center"/>
    </xf>
    <xf numFmtId="164" fontId="22" fillId="2" borderId="0" xfId="2" applyNumberFormat="1" applyFont="1" applyFill="1" applyAlignment="1">
      <alignment horizontal="center"/>
    </xf>
    <xf numFmtId="0" fontId="2" fillId="2" borderId="0" xfId="0" applyFont="1" applyFill="1" applyAlignment="1">
      <alignment horizontal="center"/>
    </xf>
    <xf numFmtId="164" fontId="21" fillId="2" borderId="0" xfId="2" applyNumberFormat="1" applyFont="1" applyFill="1" applyAlignment="1">
      <alignment horizontal="center"/>
    </xf>
    <xf numFmtId="0" fontId="21" fillId="2" borderId="0" xfId="0" applyFont="1" applyFill="1"/>
    <xf numFmtId="9" fontId="21" fillId="2" borderId="0" xfId="2" applyFont="1" applyFill="1"/>
    <xf numFmtId="0" fontId="31" fillId="2" borderId="0" xfId="0" applyFont="1" applyFill="1"/>
    <xf numFmtId="0" fontId="32" fillId="2" borderId="0" xfId="0" applyFont="1" applyFill="1"/>
    <xf numFmtId="0" fontId="19" fillId="2" borderId="0" xfId="0" applyFont="1" applyFill="1"/>
    <xf numFmtId="0" fontId="5" fillId="2" borderId="0" xfId="0" applyFont="1" applyFill="1"/>
    <xf numFmtId="0" fontId="45" fillId="2" borderId="0" xfId="0" applyFont="1" applyFill="1" applyAlignment="1">
      <alignment horizontal="center"/>
    </xf>
    <xf numFmtId="164" fontId="2" fillId="2" borderId="0" xfId="0" applyNumberFormat="1" applyFont="1" applyFill="1" applyAlignment="1">
      <alignment horizontal="center"/>
    </xf>
    <xf numFmtId="164" fontId="0" fillId="2" borderId="0" xfId="0" applyNumberFormat="1" applyFont="1" applyFill="1" applyAlignment="1">
      <alignment horizontal="center"/>
    </xf>
    <xf numFmtId="0" fontId="45" fillId="2" borderId="0" xfId="0" quotePrefix="1" applyFont="1" applyFill="1" applyAlignment="1">
      <alignment horizontal="center"/>
    </xf>
    <xf numFmtId="9" fontId="5" fillId="2" borderId="0" xfId="0" applyNumberFormat="1" applyFont="1" applyFill="1" applyAlignment="1">
      <alignment horizontal="center"/>
    </xf>
    <xf numFmtId="0" fontId="0" fillId="2" borderId="0" xfId="0" applyFill="1" applyAlignment="1">
      <alignment horizontal="center"/>
    </xf>
    <xf numFmtId="0" fontId="17" fillId="2" borderId="0" xfId="0" applyFont="1" applyFill="1" applyAlignment="1">
      <alignment horizontal="center"/>
    </xf>
    <xf numFmtId="0" fontId="29" fillId="2" borderId="0" xfId="0" applyFont="1" applyFill="1" applyAlignment="1">
      <alignment horizontal="center"/>
    </xf>
    <xf numFmtId="0" fontId="21" fillId="2" borderId="0" xfId="0" applyFont="1" applyFill="1" applyAlignment="1">
      <alignment horizontal="center"/>
    </xf>
    <xf numFmtId="0" fontId="31" fillId="2" borderId="0" xfId="0" applyFont="1" applyFill="1" applyAlignment="1">
      <alignment horizontal="center"/>
    </xf>
    <xf numFmtId="0" fontId="32" fillId="2" borderId="0" xfId="0" applyFont="1" applyFill="1" applyAlignment="1">
      <alignment horizontal="center"/>
    </xf>
    <xf numFmtId="0" fontId="5" fillId="2" borderId="0" xfId="0" applyFont="1" applyFill="1" applyAlignment="1">
      <alignment horizontal="center"/>
    </xf>
    <xf numFmtId="10" fontId="5" fillId="2" borderId="0" xfId="0" applyNumberFormat="1" applyFont="1" applyFill="1" applyAlignment="1">
      <alignment horizontal="center"/>
    </xf>
    <xf numFmtId="167" fontId="16" fillId="6" borderId="35" xfId="1" applyNumberFormat="1" applyFont="1" applyFill="1" applyBorder="1" applyAlignment="1">
      <alignment horizontal="center" vertical="center"/>
    </xf>
    <xf numFmtId="167" fontId="16" fillId="6" borderId="25" xfId="1" applyNumberFormat="1" applyFont="1" applyFill="1" applyBorder="1" applyAlignment="1">
      <alignment horizontal="center" vertical="center"/>
    </xf>
    <xf numFmtId="167" fontId="16" fillId="6" borderId="12" xfId="1" applyNumberFormat="1" applyFont="1" applyFill="1" applyBorder="1" applyAlignment="1">
      <alignment horizontal="center" vertical="center"/>
    </xf>
    <xf numFmtId="167" fontId="16" fillId="13" borderId="25" xfId="3" applyNumberFormat="1" applyFont="1" applyFill="1" applyBorder="1" applyAlignment="1">
      <alignment horizontal="center" vertical="center"/>
    </xf>
    <xf numFmtId="0" fontId="47" fillId="2" borderId="12" xfId="0" applyFont="1" applyFill="1" applyBorder="1" applyAlignment="1">
      <alignment horizontal="left" wrapText="1"/>
    </xf>
    <xf numFmtId="167" fontId="16" fillId="13" borderId="35" xfId="3" applyNumberFormat="1" applyFont="1" applyFill="1" applyBorder="1" applyAlignment="1">
      <alignment horizontal="center" vertical="center"/>
    </xf>
    <xf numFmtId="1" fontId="16" fillId="13" borderId="35" xfId="3" applyNumberFormat="1" applyFont="1" applyFill="1" applyBorder="1" applyAlignment="1">
      <alignment horizontal="center" vertical="center"/>
    </xf>
    <xf numFmtId="1" fontId="16" fillId="13" borderId="25" xfId="3" applyNumberFormat="1" applyFont="1" applyFill="1" applyBorder="1" applyAlignment="1">
      <alignment horizontal="center" vertical="center"/>
    </xf>
    <xf numFmtId="167" fontId="16" fillId="9" borderId="35" xfId="1" applyNumberFormat="1" applyFont="1" applyFill="1" applyBorder="1" applyAlignment="1">
      <alignment horizontal="center" vertical="center"/>
    </xf>
    <xf numFmtId="167" fontId="16" fillId="9" borderId="25" xfId="1" applyNumberFormat="1" applyFont="1" applyFill="1" applyBorder="1" applyAlignment="1">
      <alignment horizontal="center" vertical="center"/>
    </xf>
    <xf numFmtId="167" fontId="16" fillId="9" borderId="12" xfId="1" applyNumberFormat="1" applyFont="1" applyFill="1" applyBorder="1" applyAlignment="1">
      <alignment horizontal="center" vertical="center"/>
    </xf>
    <xf numFmtId="0" fontId="38" fillId="3" borderId="0" xfId="0" applyFont="1" applyFill="1" applyAlignment="1">
      <alignment vertical="center" textRotation="90"/>
    </xf>
    <xf numFmtId="165" fontId="2" fillId="2" borderId="45" xfId="1" applyNumberFormat="1" applyFont="1" applyFill="1" applyBorder="1" applyAlignment="1">
      <alignment horizontal="center" vertical="center"/>
    </xf>
    <xf numFmtId="167" fontId="2" fillId="2" borderId="37" xfId="1" applyNumberFormat="1" applyFont="1" applyFill="1" applyBorder="1" applyAlignment="1">
      <alignment horizontal="center" vertical="center"/>
    </xf>
    <xf numFmtId="0" fontId="48" fillId="2" borderId="0" xfId="0" applyFont="1" applyFill="1" applyAlignment="1">
      <alignment vertical="center"/>
    </xf>
    <xf numFmtId="0" fontId="48" fillId="2" borderId="0" xfId="0" applyFont="1" applyFill="1" applyAlignment="1">
      <alignment horizontal="center" vertical="center"/>
    </xf>
    <xf numFmtId="0" fontId="48" fillId="3" borderId="0" xfId="0" applyFont="1" applyFill="1" applyAlignment="1">
      <alignment vertical="center"/>
    </xf>
    <xf numFmtId="0" fontId="49" fillId="2" borderId="19" xfId="0" applyFont="1" applyFill="1" applyBorder="1" applyAlignment="1">
      <alignment horizontal="left" wrapText="1"/>
    </xf>
    <xf numFmtId="164" fontId="43" fillId="2" borderId="7" xfId="2" applyNumberFormat="1" applyFont="1" applyFill="1" applyBorder="1" applyAlignment="1">
      <alignment horizontal="center"/>
    </xf>
    <xf numFmtId="9" fontId="43" fillId="2" borderId="1" xfId="2" applyFont="1" applyFill="1" applyBorder="1" applyAlignment="1">
      <alignment horizontal="center"/>
    </xf>
    <xf numFmtId="165" fontId="5" fillId="2" borderId="48" xfId="1" applyNumberFormat="1" applyFont="1" applyFill="1" applyBorder="1" applyAlignment="1">
      <alignment horizontal="center" vertical="center"/>
    </xf>
    <xf numFmtId="165" fontId="2" fillId="11" borderId="47" xfId="1" applyNumberFormat="1" applyFont="1" applyFill="1" applyBorder="1" applyAlignment="1">
      <alignment horizontal="center" vertical="center"/>
    </xf>
    <xf numFmtId="165" fontId="5" fillId="11" borderId="47" xfId="1" applyNumberFormat="1" applyFont="1" applyFill="1" applyBorder="1" applyAlignment="1">
      <alignment horizontal="center" vertical="center"/>
    </xf>
    <xf numFmtId="165" fontId="5" fillId="11" borderId="50" xfId="1" applyNumberFormat="1" applyFont="1" applyFill="1" applyBorder="1" applyAlignment="1">
      <alignment horizontal="center" vertical="center"/>
    </xf>
    <xf numFmtId="165" fontId="50" fillId="2" borderId="22" xfId="1" applyNumberFormat="1" applyFont="1" applyFill="1" applyBorder="1" applyAlignment="1">
      <alignment horizontal="center" vertical="center"/>
    </xf>
    <xf numFmtId="165" fontId="50" fillId="2" borderId="25" xfId="1" applyNumberFormat="1" applyFont="1" applyFill="1" applyBorder="1" applyAlignment="1">
      <alignment horizontal="center" vertical="center"/>
    </xf>
    <xf numFmtId="165" fontId="50" fillId="2" borderId="12" xfId="1" applyNumberFormat="1" applyFont="1" applyFill="1" applyBorder="1" applyAlignment="1">
      <alignment horizontal="center" vertical="center"/>
    </xf>
    <xf numFmtId="165" fontId="50" fillId="2" borderId="14" xfId="1" applyNumberFormat="1" applyFont="1" applyFill="1" applyBorder="1" applyAlignment="1">
      <alignment horizontal="center" vertical="center"/>
    </xf>
    <xf numFmtId="165" fontId="50" fillId="11" borderId="26" xfId="1" applyNumberFormat="1" applyFont="1" applyFill="1" applyBorder="1" applyAlignment="1">
      <alignment horizontal="center" vertical="center"/>
    </xf>
    <xf numFmtId="165" fontId="50" fillId="11" borderId="0" xfId="1" applyNumberFormat="1" applyFont="1" applyFill="1" applyAlignment="1">
      <alignment horizontal="center" vertical="center"/>
    </xf>
    <xf numFmtId="165" fontId="50" fillId="11" borderId="10" xfId="1" applyNumberFormat="1" applyFont="1" applyFill="1" applyBorder="1" applyAlignment="1">
      <alignment horizontal="center" vertical="center"/>
    </xf>
    <xf numFmtId="165" fontId="43" fillId="2" borderId="8" xfId="1" applyNumberFormat="1" applyFont="1" applyFill="1" applyBorder="1" applyAlignment="1">
      <alignment horizontal="center"/>
    </xf>
    <xf numFmtId="164" fontId="54" fillId="2" borderId="5" xfId="2" applyNumberFormat="1" applyFont="1" applyFill="1" applyBorder="1" applyAlignment="1">
      <alignment horizontal="center"/>
    </xf>
    <xf numFmtId="9" fontId="54" fillId="2" borderId="0" xfId="2" applyFont="1" applyFill="1" applyBorder="1" applyAlignment="1">
      <alignment horizontal="center"/>
    </xf>
    <xf numFmtId="165" fontId="54" fillId="2" borderId="6" xfId="1" applyNumberFormat="1" applyFont="1" applyFill="1" applyBorder="1" applyAlignment="1">
      <alignment horizontal="center"/>
    </xf>
    <xf numFmtId="165" fontId="55" fillId="2" borderId="14" xfId="1" applyNumberFormat="1" applyFont="1" applyFill="1" applyBorder="1" applyAlignment="1">
      <alignment horizontal="center" vertical="center"/>
    </xf>
    <xf numFmtId="164" fontId="56" fillId="2" borderId="0" xfId="2" applyNumberFormat="1" applyFont="1" applyFill="1" applyAlignment="1">
      <alignment horizontal="center"/>
    </xf>
    <xf numFmtId="0" fontId="55" fillId="2" borderId="0" xfId="0" applyFont="1" applyFill="1"/>
    <xf numFmtId="0" fontId="55" fillId="2" borderId="0" xfId="0" applyFont="1" applyFill="1" applyAlignment="1">
      <alignment horizontal="center"/>
    </xf>
    <xf numFmtId="0" fontId="55" fillId="3" borderId="0" xfId="0" applyFont="1" applyFill="1"/>
    <xf numFmtId="165" fontId="16" fillId="2" borderId="22" xfId="1" applyNumberFormat="1" applyFont="1" applyFill="1" applyBorder="1" applyAlignment="1">
      <alignment horizontal="center" vertical="center"/>
    </xf>
    <xf numFmtId="165" fontId="16" fillId="2" borderId="25" xfId="1" applyNumberFormat="1" applyFont="1" applyFill="1" applyBorder="1" applyAlignment="1">
      <alignment horizontal="center" vertical="center"/>
    </xf>
    <xf numFmtId="165" fontId="16" fillId="2" borderId="12" xfId="1" applyNumberFormat="1" applyFont="1" applyFill="1" applyBorder="1" applyAlignment="1">
      <alignment horizontal="center" vertical="center"/>
    </xf>
    <xf numFmtId="0" fontId="57" fillId="2" borderId="12" xfId="0" applyFont="1" applyFill="1" applyBorder="1" applyAlignment="1">
      <alignment horizontal="left" wrapText="1"/>
    </xf>
    <xf numFmtId="165" fontId="16" fillId="7" borderId="22" xfId="1" applyNumberFormat="1" applyFont="1" applyFill="1" applyBorder="1" applyAlignment="1">
      <alignment horizontal="center" vertical="center"/>
    </xf>
    <xf numFmtId="165" fontId="16" fillId="7" borderId="25" xfId="1" applyNumberFormat="1" applyFont="1" applyFill="1" applyBorder="1" applyAlignment="1">
      <alignment horizontal="center" vertical="center"/>
    </xf>
    <xf numFmtId="165" fontId="16" fillId="7" borderId="12" xfId="1" applyNumberFormat="1" applyFont="1" applyFill="1" applyBorder="1" applyAlignment="1">
      <alignment horizontal="center" vertical="center"/>
    </xf>
    <xf numFmtId="165" fontId="21" fillId="2" borderId="6" xfId="1" applyNumberFormat="1" applyFont="1" applyFill="1" applyBorder="1" applyAlignment="1">
      <alignment horizontal="right"/>
    </xf>
    <xf numFmtId="167" fontId="16" fillId="14" borderId="35" xfId="1" applyNumberFormat="1" applyFont="1" applyFill="1" applyBorder="1" applyAlignment="1">
      <alignment horizontal="center" vertical="center"/>
    </xf>
    <xf numFmtId="167" fontId="16" fillId="14" borderId="25" xfId="1" applyNumberFormat="1" applyFont="1" applyFill="1" applyBorder="1" applyAlignment="1">
      <alignment horizontal="center" vertical="center"/>
    </xf>
    <xf numFmtId="167" fontId="16" fillId="14" borderId="12" xfId="1" applyNumberFormat="1" applyFont="1" applyFill="1" applyBorder="1" applyAlignment="1">
      <alignment horizontal="center" vertical="center"/>
    </xf>
    <xf numFmtId="0" fontId="0" fillId="11" borderId="0" xfId="0" applyFill="1"/>
    <xf numFmtId="0" fontId="29" fillId="11" borderId="0" xfId="0" applyFont="1" applyFill="1"/>
    <xf numFmtId="0" fontId="31" fillId="11" borderId="0" xfId="0" applyFont="1" applyFill="1"/>
    <xf numFmtId="0" fontId="32" fillId="11" borderId="0" xfId="0" applyFont="1" applyFill="1"/>
    <xf numFmtId="164" fontId="43" fillId="11" borderId="7" xfId="2" applyNumberFormat="1" applyFont="1" applyFill="1" applyBorder="1" applyAlignment="1">
      <alignment horizontal="center"/>
    </xf>
    <xf numFmtId="9" fontId="43" fillId="11" borderId="1" xfId="2" applyFont="1" applyFill="1" applyBorder="1" applyAlignment="1">
      <alignment horizontal="center"/>
    </xf>
    <xf numFmtId="165" fontId="43" fillId="11" borderId="8" xfId="1" applyNumberFormat="1" applyFont="1" applyFill="1" applyBorder="1" applyAlignment="1">
      <alignment horizontal="center"/>
    </xf>
    <xf numFmtId="165" fontId="0" fillId="11" borderId="22" xfId="1" applyNumberFormat="1" applyFont="1" applyFill="1" applyBorder="1" applyAlignment="1">
      <alignment horizontal="center" vertical="center"/>
    </xf>
    <xf numFmtId="165" fontId="0" fillId="11" borderId="25" xfId="1" applyNumberFormat="1" applyFont="1" applyFill="1" applyBorder="1" applyAlignment="1">
      <alignment horizontal="center" vertical="center"/>
    </xf>
    <xf numFmtId="165" fontId="0" fillId="11" borderId="12" xfId="1" applyNumberFormat="1" applyFont="1" applyFill="1" applyBorder="1" applyAlignment="1">
      <alignment horizontal="center" vertical="center"/>
    </xf>
    <xf numFmtId="0" fontId="4" fillId="2" borderId="1" xfId="0" applyFont="1" applyFill="1" applyBorder="1" applyAlignment="1">
      <alignment horizontal="left" vertical="center" wrapText="1"/>
    </xf>
    <xf numFmtId="164" fontId="43" fillId="2" borderId="7" xfId="2" applyNumberFormat="1" applyFont="1" applyFill="1" applyBorder="1" applyAlignment="1">
      <alignment horizontal="center" vertical="center"/>
    </xf>
    <xf numFmtId="9" fontId="21" fillId="2" borderId="1" xfId="2" applyFont="1" applyFill="1" applyBorder="1" applyAlignment="1">
      <alignment horizontal="right" vertical="center"/>
    </xf>
    <xf numFmtId="165" fontId="21" fillId="7" borderId="8" xfId="1" applyNumberFormat="1" applyFont="1" applyFill="1" applyBorder="1" applyAlignment="1">
      <alignment horizontal="center" vertical="center"/>
    </xf>
    <xf numFmtId="9" fontId="43" fillId="2" borderId="1" xfId="2" applyFont="1" applyFill="1" applyBorder="1" applyAlignment="1">
      <alignment horizontal="center" vertical="center"/>
    </xf>
    <xf numFmtId="165" fontId="43" fillId="2" borderId="1" xfId="2" applyNumberFormat="1" applyFont="1" applyFill="1" applyBorder="1" applyAlignment="1">
      <alignment horizontal="center" vertical="center"/>
    </xf>
    <xf numFmtId="164" fontId="22" fillId="2" borderId="0" xfId="2" applyNumberFormat="1"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center" vertical="center"/>
    </xf>
    <xf numFmtId="0" fontId="5" fillId="3" borderId="0" xfId="0" applyFont="1" applyFill="1" applyAlignment="1">
      <alignment vertical="center"/>
    </xf>
    <xf numFmtId="0" fontId="4" fillId="11" borderId="47" xfId="0" applyFont="1" applyFill="1" applyBorder="1" applyAlignment="1">
      <alignment horizontal="left" vertical="center" wrapText="1"/>
    </xf>
    <xf numFmtId="164" fontId="5" fillId="11" borderId="46" xfId="2" applyNumberFormat="1" applyFont="1" applyFill="1" applyBorder="1" applyAlignment="1">
      <alignment horizontal="center" vertical="center" wrapText="1"/>
    </xf>
    <xf numFmtId="9" fontId="5" fillId="11" borderId="47" xfId="2" applyFont="1" applyFill="1" applyBorder="1" applyAlignment="1">
      <alignment horizontal="right" vertical="center"/>
    </xf>
    <xf numFmtId="165" fontId="21" fillId="4" borderId="49" xfId="1" applyNumberFormat="1" applyFont="1" applyFill="1" applyBorder="1" applyAlignment="1">
      <alignment horizontal="center" vertical="center"/>
    </xf>
    <xf numFmtId="164" fontId="2" fillId="2" borderId="0" xfId="0" applyNumberFormat="1" applyFont="1" applyFill="1" applyAlignment="1">
      <alignment horizontal="center" vertical="center"/>
    </xf>
    <xf numFmtId="9" fontId="5" fillId="2" borderId="0" xfId="0" applyNumberFormat="1" applyFont="1" applyFill="1" applyAlignment="1">
      <alignment horizontal="center" vertical="center"/>
    </xf>
    <xf numFmtId="0" fontId="51" fillId="2" borderId="12" xfId="0" applyFont="1" applyFill="1" applyBorder="1" applyAlignment="1">
      <alignment horizontal="left" vertical="center" wrapText="1"/>
    </xf>
    <xf numFmtId="164" fontId="52" fillId="2" borderId="13" xfId="2" applyNumberFormat="1" applyFont="1" applyFill="1" applyBorder="1" applyAlignment="1">
      <alignment horizontal="center" vertical="center"/>
    </xf>
    <xf numFmtId="9" fontId="52" fillId="2" borderId="12" xfId="2" applyFont="1" applyFill="1" applyBorder="1" applyAlignment="1">
      <alignment horizontal="center" vertical="center"/>
    </xf>
    <xf numFmtId="165" fontId="52" fillId="2" borderId="11" xfId="1" applyNumberFormat="1" applyFont="1" applyFill="1" applyBorder="1" applyAlignment="1">
      <alignment horizontal="center" vertical="center"/>
    </xf>
    <xf numFmtId="0" fontId="50" fillId="2" borderId="0" xfId="0" applyFont="1" applyFill="1" applyAlignment="1">
      <alignment vertical="center"/>
    </xf>
    <xf numFmtId="0" fontId="50" fillId="2" borderId="0" xfId="0" applyFont="1" applyFill="1" applyAlignment="1">
      <alignment horizontal="center" vertical="center"/>
    </xf>
    <xf numFmtId="0" fontId="50" fillId="3" borderId="0" xfId="0" applyFont="1" applyFill="1" applyAlignment="1">
      <alignment vertical="center"/>
    </xf>
    <xf numFmtId="0" fontId="51" fillId="11" borderId="0" xfId="0" applyFont="1" applyFill="1" applyAlignment="1">
      <alignment horizontal="left" vertical="center" wrapText="1"/>
    </xf>
    <xf numFmtId="10" fontId="50" fillId="11" borderId="5" xfId="2" applyNumberFormat="1" applyFont="1" applyFill="1" applyBorder="1" applyAlignment="1">
      <alignment horizontal="center" vertical="center"/>
    </xf>
    <xf numFmtId="9" fontId="50" fillId="11" borderId="0" xfId="2" applyFont="1" applyFill="1" applyBorder="1" applyAlignment="1">
      <alignment horizontal="center" vertical="center"/>
    </xf>
    <xf numFmtId="165" fontId="50" fillId="11" borderId="6" xfId="1" applyNumberFormat="1" applyFont="1" applyFill="1" applyBorder="1" applyAlignment="1">
      <alignment horizontal="center" vertical="center"/>
    </xf>
    <xf numFmtId="0" fontId="59" fillId="11" borderId="0" xfId="0" applyFont="1" applyFill="1" applyAlignment="1">
      <alignment horizontal="left" vertical="center" wrapText="1"/>
    </xf>
    <xf numFmtId="165" fontId="60" fillId="11" borderId="23" xfId="1" applyNumberFormat="1" applyFont="1" applyFill="1" applyBorder="1" applyAlignment="1">
      <alignment horizontal="center" vertical="center"/>
    </xf>
    <xf numFmtId="165" fontId="60" fillId="11" borderId="26" xfId="1" applyNumberFormat="1" applyFont="1" applyFill="1" applyBorder="1" applyAlignment="1">
      <alignment horizontal="center" vertical="center"/>
    </xf>
    <xf numFmtId="165" fontId="60" fillId="11" borderId="0" xfId="1" applyNumberFormat="1" applyFont="1" applyFill="1" applyAlignment="1">
      <alignment horizontal="center" vertical="center"/>
    </xf>
    <xf numFmtId="165" fontId="60" fillId="11" borderId="10" xfId="1" applyNumberFormat="1" applyFont="1" applyFill="1" applyBorder="1" applyAlignment="1">
      <alignment horizontal="center" vertical="center"/>
    </xf>
    <xf numFmtId="0" fontId="57" fillId="11" borderId="12" xfId="0" applyFont="1" applyFill="1" applyBorder="1" applyAlignment="1">
      <alignment horizontal="left" wrapText="1"/>
    </xf>
    <xf numFmtId="0" fontId="62" fillId="3" borderId="0" xfId="0" applyFont="1" applyFill="1"/>
    <xf numFmtId="0" fontId="64" fillId="3" borderId="0" xfId="0" applyFont="1" applyFill="1"/>
    <xf numFmtId="165" fontId="64" fillId="3" borderId="0" xfId="1" applyNumberFormat="1" applyFont="1" applyFill="1"/>
    <xf numFmtId="165" fontId="63" fillId="3" borderId="0" xfId="0" applyNumberFormat="1" applyFont="1" applyFill="1"/>
    <xf numFmtId="0" fontId="58" fillId="12" borderId="0" xfId="0" applyFont="1" applyFill="1" applyAlignment="1">
      <alignment horizontal="center" vertical="center" textRotation="90"/>
    </xf>
    <xf numFmtId="10" fontId="32" fillId="11" borderId="5" xfId="2" applyNumberFormat="1" applyFont="1" applyFill="1" applyBorder="1" applyAlignment="1">
      <alignment horizontal="center"/>
    </xf>
    <xf numFmtId="10" fontId="32" fillId="11" borderId="0" xfId="2" applyNumberFormat="1" applyFont="1" applyFill="1" applyBorder="1" applyAlignment="1">
      <alignment horizontal="center"/>
    </xf>
    <xf numFmtId="10" fontId="32" fillId="11" borderId="6" xfId="2" applyNumberFormat="1" applyFont="1" applyFill="1" applyBorder="1" applyAlignment="1">
      <alignment horizontal="center"/>
    </xf>
    <xf numFmtId="10" fontId="61" fillId="11" borderId="5" xfId="2" applyNumberFormat="1" applyFont="1" applyFill="1" applyBorder="1" applyAlignment="1">
      <alignment horizontal="center"/>
    </xf>
    <xf numFmtId="10" fontId="61" fillId="11" borderId="0" xfId="2" applyNumberFormat="1" applyFont="1" applyFill="1" applyBorder="1" applyAlignment="1">
      <alignment horizontal="center"/>
    </xf>
    <xf numFmtId="10" fontId="61" fillId="11" borderId="6" xfId="2" applyNumberFormat="1" applyFont="1" applyFill="1" applyBorder="1" applyAlignment="1">
      <alignment horizontal="center"/>
    </xf>
    <xf numFmtId="0" fontId="14" fillId="2" borderId="5" xfId="0" applyFont="1" applyFill="1" applyBorder="1" applyAlignment="1">
      <alignment horizontal="center"/>
    </xf>
    <xf numFmtId="0" fontId="14" fillId="2" borderId="0" xfId="0" applyFont="1" applyFill="1" applyAlignment="1">
      <alignment horizontal="center"/>
    </xf>
    <xf numFmtId="0" fontId="53" fillId="12" borderId="0" xfId="0" applyFont="1" applyFill="1" applyAlignment="1">
      <alignment horizontal="center" vertical="center" textRotation="90"/>
    </xf>
    <xf numFmtId="0" fontId="10" fillId="12" borderId="0" xfId="0" applyFont="1" applyFill="1" applyAlignment="1">
      <alignment horizontal="center" vertical="center" textRotation="90"/>
    </xf>
    <xf numFmtId="0" fontId="10" fillId="11" borderId="0" xfId="0" applyFont="1" applyFill="1" applyAlignment="1">
      <alignment horizontal="center" vertical="center" textRotation="90"/>
    </xf>
    <xf numFmtId="0" fontId="10" fillId="2" borderId="0" xfId="0" applyFont="1" applyFill="1" applyAlignment="1">
      <alignment horizontal="center" vertical="center" textRotation="90"/>
    </xf>
    <xf numFmtId="10" fontId="23" fillId="4" borderId="39" xfId="2" applyNumberFormat="1" applyFont="1" applyFill="1" applyBorder="1" applyAlignment="1">
      <alignment horizontal="center" vertical="center" wrapText="1"/>
    </xf>
    <xf numFmtId="10" fontId="23" fillId="4" borderId="40" xfId="2" applyNumberFormat="1" applyFont="1" applyFill="1" applyBorder="1" applyAlignment="1">
      <alignment horizontal="center" vertical="center" wrapText="1"/>
    </xf>
    <xf numFmtId="10" fontId="23" fillId="4" borderId="41" xfId="2" applyNumberFormat="1" applyFont="1" applyFill="1" applyBorder="1" applyAlignment="1">
      <alignment horizontal="center" vertical="center" wrapText="1"/>
    </xf>
    <xf numFmtId="10" fontId="23" fillId="4" borderId="5" xfId="2" applyNumberFormat="1" applyFont="1" applyFill="1" applyBorder="1" applyAlignment="1">
      <alignment horizontal="center" vertical="center" wrapText="1"/>
    </xf>
    <xf numFmtId="10" fontId="23" fillId="4" borderId="0" xfId="2" applyNumberFormat="1" applyFont="1" applyFill="1" applyBorder="1" applyAlignment="1">
      <alignment horizontal="center" vertical="center" wrapText="1"/>
    </xf>
    <xf numFmtId="10" fontId="23" fillId="4" borderId="6" xfId="2" applyNumberFormat="1" applyFont="1" applyFill="1" applyBorder="1" applyAlignment="1">
      <alignment horizontal="center" vertical="center" wrapText="1"/>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6" xfId="0" applyFont="1" applyFill="1" applyBorder="1" applyAlignment="1">
      <alignment horizontal="center" vertical="center"/>
    </xf>
    <xf numFmtId="0" fontId="2" fillId="7" borderId="0" xfId="0" applyFont="1" applyFill="1" applyBorder="1" applyAlignment="1">
      <alignment horizontal="center" wrapText="1"/>
    </xf>
    <xf numFmtId="0" fontId="2" fillId="7" borderId="6" xfId="0" applyFont="1" applyFill="1" applyBorder="1" applyAlignment="1">
      <alignment horizontal="center" wrapText="1"/>
    </xf>
    <xf numFmtId="164" fontId="2" fillId="6" borderId="5" xfId="2" applyNumberFormat="1" applyFont="1" applyFill="1" applyBorder="1" applyAlignment="1">
      <alignment horizontal="center" wrapText="1"/>
    </xf>
    <xf numFmtId="164" fontId="2" fillId="6" borderId="7" xfId="2" applyNumberFormat="1" applyFont="1" applyFill="1" applyBorder="1" applyAlignment="1">
      <alignment horizontal="center" wrapText="1"/>
    </xf>
    <xf numFmtId="164" fontId="41" fillId="6" borderId="5" xfId="2" applyNumberFormat="1" applyFont="1" applyFill="1" applyBorder="1" applyAlignment="1">
      <alignment horizontal="center"/>
    </xf>
    <xf numFmtId="164" fontId="41" fillId="6" borderId="0" xfId="2" applyNumberFormat="1" applyFont="1" applyFill="1" applyBorder="1" applyAlignment="1">
      <alignment horizontal="center"/>
    </xf>
    <xf numFmtId="164" fontId="41" fillId="6" borderId="6" xfId="2" applyNumberFormat="1" applyFont="1" applyFill="1" applyBorder="1" applyAlignment="1">
      <alignment horizontal="center"/>
    </xf>
    <xf numFmtId="0" fontId="12" fillId="7" borderId="12" xfId="0" applyFont="1" applyFill="1" applyBorder="1" applyAlignment="1">
      <alignment horizontal="left"/>
    </xf>
    <xf numFmtId="0" fontId="12" fillId="7" borderId="11" xfId="0" applyFont="1" applyFill="1" applyBorder="1" applyAlignment="1">
      <alignment horizontal="left"/>
    </xf>
    <xf numFmtId="0" fontId="30" fillId="2" borderId="16" xfId="0" applyFont="1" applyFill="1" applyBorder="1" applyAlignment="1">
      <alignment horizontal="left"/>
    </xf>
    <xf numFmtId="0" fontId="30" fillId="2" borderId="15" xfId="0" applyFont="1" applyFill="1" applyBorder="1" applyAlignment="1">
      <alignment horizontal="left"/>
    </xf>
    <xf numFmtId="10" fontId="14" fillId="4" borderId="42" xfId="2" applyNumberFormat="1" applyFont="1" applyFill="1" applyBorder="1" applyAlignment="1">
      <alignment horizontal="center" vertical="center" wrapText="1"/>
    </xf>
    <xf numFmtId="10" fontId="14" fillId="4" borderId="43" xfId="2" applyNumberFormat="1" applyFont="1" applyFill="1" applyBorder="1" applyAlignment="1">
      <alignment horizontal="center" vertical="center" wrapText="1"/>
    </xf>
    <xf numFmtId="10" fontId="14" fillId="4" borderId="44" xfId="2" applyNumberFormat="1" applyFont="1" applyFill="1" applyBorder="1" applyAlignment="1">
      <alignment horizontal="center" vertical="center" wrapText="1"/>
    </xf>
    <xf numFmtId="10" fontId="14" fillId="4" borderId="5" xfId="2" applyNumberFormat="1" applyFont="1" applyFill="1" applyBorder="1" applyAlignment="1">
      <alignment horizontal="center" vertical="center" wrapText="1"/>
    </xf>
    <xf numFmtId="10" fontId="14" fillId="4" borderId="0" xfId="2" applyNumberFormat="1" applyFont="1" applyFill="1" applyBorder="1" applyAlignment="1">
      <alignment horizontal="center" vertical="center" wrapText="1"/>
    </xf>
    <xf numFmtId="10" fontId="14" fillId="4" borderId="6" xfId="2" applyNumberFormat="1" applyFont="1" applyFill="1" applyBorder="1" applyAlignment="1">
      <alignment horizontal="center" vertical="center" wrapText="1"/>
    </xf>
    <xf numFmtId="0" fontId="4" fillId="2" borderId="19" xfId="0" applyFont="1" applyFill="1" applyBorder="1" applyAlignment="1">
      <alignment horizontal="left" wrapText="1"/>
    </xf>
    <xf numFmtId="0" fontId="4" fillId="2" borderId="18" xfId="0" applyFont="1" applyFill="1" applyBorder="1" applyAlignment="1">
      <alignment horizontal="left" wrapText="1"/>
    </xf>
    <xf numFmtId="0" fontId="38" fillId="8" borderId="0" xfId="0" applyFont="1" applyFill="1" applyAlignment="1">
      <alignment horizontal="center" vertical="center" textRotation="90"/>
    </xf>
    <xf numFmtId="0" fontId="38" fillId="9" borderId="0" xfId="0" applyFont="1" applyFill="1" applyAlignment="1">
      <alignment horizontal="center" vertical="center" textRotation="90"/>
    </xf>
    <xf numFmtId="0" fontId="38" fillId="14" borderId="0" xfId="0" applyFont="1" applyFill="1" applyAlignment="1">
      <alignment horizontal="center" vertical="center" textRotation="90"/>
    </xf>
    <xf numFmtId="165" fontId="8" fillId="7" borderId="13" xfId="1" applyNumberFormat="1" applyFont="1" applyFill="1" applyBorder="1" applyAlignment="1">
      <alignment horizontal="center" vertical="center"/>
    </xf>
    <xf numFmtId="165" fontId="8" fillId="7" borderId="35" xfId="1" applyNumberFormat="1" applyFont="1" applyFill="1" applyBorder="1" applyAlignment="1">
      <alignment horizontal="center" vertical="center"/>
    </xf>
    <xf numFmtId="165" fontId="8" fillId="7" borderId="0" xfId="1" applyNumberFormat="1"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5">
    <dxf>
      <fill>
        <patternFill>
          <bgColor theme="9" tint="0.39994506668294322"/>
        </patternFill>
      </fill>
    </dxf>
    <dxf>
      <fill>
        <patternFill>
          <fgColor rgb="FFFF4B4B"/>
          <bgColor rgb="FFFFFF66"/>
        </patternFill>
      </fill>
    </dxf>
    <dxf>
      <fill>
        <patternFill>
          <bgColor theme="9" tint="0.39994506668294322"/>
        </patternFill>
      </fill>
    </dxf>
    <dxf>
      <fill>
        <patternFill>
          <fgColor rgb="FFFF4B4B"/>
          <bgColor rgb="FFFFFF66"/>
        </patternFill>
      </fill>
    </dxf>
    <dxf>
      <fill>
        <patternFill>
          <bgColor theme="9" tint="0.39994506668294322"/>
        </patternFill>
      </fill>
    </dxf>
    <dxf>
      <fill>
        <patternFill>
          <fgColor rgb="FFFF4B4B"/>
          <bgColor rgb="FFFFFF66"/>
        </patternFill>
      </fill>
    </dxf>
    <dxf>
      <fill>
        <patternFill>
          <bgColor theme="9" tint="0.39994506668294322"/>
        </patternFill>
      </fill>
    </dxf>
    <dxf>
      <fill>
        <patternFill>
          <fgColor rgb="FFFF4B4B"/>
          <bgColor rgb="FFFFFF66"/>
        </patternFill>
      </fill>
    </dxf>
    <dxf>
      <fill>
        <patternFill>
          <bgColor theme="9"/>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theme="9" tint="0.39994506668294322"/>
        </patternFill>
      </fill>
    </dxf>
    <dxf>
      <fill>
        <patternFill>
          <fgColor rgb="FFFF4B4B"/>
          <bgColor rgb="FFFFFF66"/>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FFFF66"/>
      <color rgb="FFFF3300"/>
      <color rgb="FFFF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21166</xdr:rowOff>
    </xdr:from>
    <xdr:to>
      <xdr:col>1</xdr:col>
      <xdr:colOff>878417</xdr:colOff>
      <xdr:row>5</xdr:row>
      <xdr:rowOff>117820</xdr:rowOff>
    </xdr:to>
    <xdr:pic>
      <xdr:nvPicPr>
        <xdr:cNvPr id="3" name="Picture 2">
          <a:extLst>
            <a:ext uri="{FF2B5EF4-FFF2-40B4-BE49-F238E27FC236}">
              <a16:creationId xmlns:a16="http://schemas.microsoft.com/office/drawing/2014/main" id="{7946BE4A-DF4D-4345-AB70-399D6FA6C0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772583"/>
          <a:ext cx="878417" cy="5733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224742</xdr:colOff>
      <xdr:row>0</xdr:row>
      <xdr:rowOff>0</xdr:rowOff>
    </xdr:from>
    <xdr:to>
      <xdr:col>13</xdr:col>
      <xdr:colOff>870326</xdr:colOff>
      <xdr:row>4</xdr:row>
      <xdr:rowOff>161928</xdr:rowOff>
    </xdr:to>
    <xdr:pic>
      <xdr:nvPicPr>
        <xdr:cNvPr id="2" name="Picture 1">
          <a:extLst>
            <a:ext uri="{FF2B5EF4-FFF2-40B4-BE49-F238E27FC236}">
              <a16:creationId xmlns:a16="http://schemas.microsoft.com/office/drawing/2014/main" id="{56B9B6BB-4BB2-4899-991B-AFA3967296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48366" y="0"/>
          <a:ext cx="1544572" cy="10181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14</xdr:col>
      <xdr:colOff>645584</xdr:colOff>
      <xdr:row>4</xdr:row>
      <xdr:rowOff>161928</xdr:rowOff>
    </xdr:to>
    <xdr:pic>
      <xdr:nvPicPr>
        <xdr:cNvPr id="2" name="Picture 1">
          <a:extLst>
            <a:ext uri="{FF2B5EF4-FFF2-40B4-BE49-F238E27FC236}">
              <a16:creationId xmlns:a16="http://schemas.microsoft.com/office/drawing/2014/main" id="{07FFD01B-20B8-4A5A-AE7D-50384731D4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60500" y="0"/>
          <a:ext cx="1545167" cy="10085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581025</xdr:colOff>
      <xdr:row>0</xdr:row>
      <xdr:rowOff>28575</xdr:rowOff>
    </xdr:from>
    <xdr:to>
      <xdr:col>11</xdr:col>
      <xdr:colOff>359834</xdr:colOff>
      <xdr:row>5</xdr:row>
      <xdr:rowOff>38103</xdr:rowOff>
    </xdr:to>
    <xdr:pic>
      <xdr:nvPicPr>
        <xdr:cNvPr id="2" name="Picture 1">
          <a:extLst>
            <a:ext uri="{FF2B5EF4-FFF2-40B4-BE49-F238E27FC236}">
              <a16:creationId xmlns:a16="http://schemas.microsoft.com/office/drawing/2014/main" id="{023CB3F2-2BD2-404F-899D-AB5912AC75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3300" y="28575"/>
          <a:ext cx="1540934" cy="11049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3423-2F91-42B4-922E-4B304245045C}">
  <sheetPr codeName="Sheet1">
    <tabColor theme="3" tint="0.39997558519241921"/>
    <outlinePr summaryBelow="0"/>
  </sheetPr>
  <dimension ref="A1:U171"/>
  <sheetViews>
    <sheetView tabSelected="1" zoomScale="90" zoomScaleNormal="90" workbookViewId="0">
      <pane xSplit="5" ySplit="6" topLeftCell="F7" activePane="bottomRight" state="frozen"/>
      <selection pane="topRight" activeCell="F1" sqref="F1"/>
      <selection pane="bottomLeft" activeCell="A7" sqref="A7"/>
      <selection pane="bottomRight" activeCell="K11" sqref="K11"/>
    </sheetView>
  </sheetViews>
  <sheetFormatPr defaultRowHeight="15" outlineLevelRow="1" outlineLevelCol="1" x14ac:dyDescent="0.25"/>
  <cols>
    <col min="1" max="1" width="6.7109375" style="1" customWidth="1"/>
    <col min="2" max="2" width="58.140625" style="1" customWidth="1"/>
    <col min="3" max="3" width="14.140625" style="18" customWidth="1" outlineLevel="1"/>
    <col min="4" max="4" width="10.5703125" style="19" customWidth="1" outlineLevel="1"/>
    <col min="5" max="5" width="10.42578125" style="20" customWidth="1" outlineLevel="1"/>
    <col min="6" max="17" width="11" style="11" customWidth="1"/>
    <col min="18" max="18" width="12.28515625" style="15" bestFit="1" customWidth="1"/>
    <col min="19" max="19" width="10.140625" style="249" customWidth="1"/>
    <col min="20" max="20" width="10.5703125" style="249" customWidth="1"/>
    <col min="21" max="21" width="10.140625" style="266" customWidth="1"/>
    <col min="22" max="16384" width="9.140625" style="1"/>
  </cols>
  <sheetData>
    <row r="1" spans="1:21" ht="34.5" customHeight="1" x14ac:dyDescent="0.25">
      <c r="C1" s="30"/>
      <c r="D1" s="31"/>
      <c r="E1" s="32"/>
      <c r="F1" s="391" t="s">
        <v>272</v>
      </c>
      <c r="G1" s="392"/>
      <c r="H1" s="392"/>
      <c r="I1" s="392"/>
      <c r="J1" s="392"/>
      <c r="K1" s="392"/>
      <c r="L1" s="392"/>
      <c r="M1" s="392"/>
      <c r="N1" s="392"/>
      <c r="O1" s="392"/>
      <c r="P1" s="392"/>
      <c r="Q1" s="393"/>
      <c r="R1" s="14"/>
    </row>
    <row r="2" spans="1:21" s="21" customFormat="1" ht="12.75" x14ac:dyDescent="0.2">
      <c r="A2" s="22"/>
      <c r="B2" s="22" t="s">
        <v>115</v>
      </c>
      <c r="C2" s="33"/>
      <c r="D2" s="34"/>
      <c r="E2" s="35"/>
      <c r="F2" s="23">
        <v>21</v>
      </c>
      <c r="G2" s="23">
        <v>20</v>
      </c>
      <c r="H2" s="23">
        <v>23</v>
      </c>
      <c r="I2" s="23">
        <v>21</v>
      </c>
      <c r="J2" s="23">
        <v>21</v>
      </c>
      <c r="K2" s="23">
        <v>22</v>
      </c>
      <c r="L2" s="23">
        <v>20</v>
      </c>
      <c r="M2" s="23">
        <v>23</v>
      </c>
      <c r="N2" s="23">
        <v>21</v>
      </c>
      <c r="O2" s="23">
        <v>21</v>
      </c>
      <c r="P2" s="23">
        <v>21</v>
      </c>
      <c r="Q2" s="23">
        <v>22</v>
      </c>
      <c r="R2" s="24">
        <f>SUM(F2:Q2)</f>
        <v>256</v>
      </c>
      <c r="S2" s="22"/>
      <c r="T2" s="22"/>
      <c r="U2" s="267"/>
    </row>
    <row r="3" spans="1:21" s="21" customFormat="1" ht="12.75" x14ac:dyDescent="0.2">
      <c r="A3" s="51"/>
      <c r="B3" s="51" t="s">
        <v>19</v>
      </c>
      <c r="C3" s="28"/>
      <c r="D3" s="52"/>
      <c r="E3" s="53"/>
      <c r="F3" s="54">
        <v>4</v>
      </c>
      <c r="G3" s="54">
        <v>4</v>
      </c>
      <c r="H3" s="54">
        <v>5</v>
      </c>
      <c r="I3" s="54">
        <v>4</v>
      </c>
      <c r="J3" s="54">
        <v>4</v>
      </c>
      <c r="K3" s="54">
        <v>5</v>
      </c>
      <c r="L3" s="54">
        <v>4</v>
      </c>
      <c r="M3" s="54">
        <v>4</v>
      </c>
      <c r="N3" s="54">
        <v>5</v>
      </c>
      <c r="O3" s="54">
        <v>4</v>
      </c>
      <c r="P3" s="54">
        <v>4</v>
      </c>
      <c r="Q3" s="54">
        <v>5</v>
      </c>
      <c r="R3" s="55">
        <f>SUM(F3:Q3)</f>
        <v>52</v>
      </c>
      <c r="S3" s="22"/>
      <c r="T3" s="22"/>
      <c r="U3" s="267"/>
    </row>
    <row r="4" spans="1:21" ht="18.75" x14ac:dyDescent="0.3">
      <c r="C4" s="398" t="s">
        <v>43</v>
      </c>
      <c r="D4" s="399"/>
      <c r="E4" s="400"/>
      <c r="F4" s="12"/>
      <c r="G4" s="12"/>
      <c r="H4" s="12"/>
      <c r="I4" s="12"/>
      <c r="J4" s="12"/>
      <c r="K4" s="12"/>
      <c r="L4" s="12"/>
      <c r="M4" s="12"/>
      <c r="N4" s="12"/>
      <c r="O4" s="12"/>
      <c r="P4" s="12"/>
      <c r="Q4" s="12"/>
      <c r="R4" s="16"/>
    </row>
    <row r="5" spans="1:21" ht="18.75" x14ac:dyDescent="0.3">
      <c r="C5" s="396" t="s">
        <v>40</v>
      </c>
      <c r="D5" s="394"/>
      <c r="E5" s="395"/>
      <c r="F5" s="12"/>
      <c r="G5" s="12"/>
      <c r="H5" s="12"/>
      <c r="I5" s="12"/>
      <c r="J5" s="12"/>
      <c r="K5" s="12"/>
      <c r="L5" s="12"/>
      <c r="M5" s="12"/>
      <c r="N5" s="12"/>
      <c r="O5" s="12"/>
      <c r="P5" s="12"/>
      <c r="Q5" s="12"/>
      <c r="R5" s="16"/>
      <c r="S5" s="379" t="s">
        <v>118</v>
      </c>
      <c r="T5" s="380"/>
      <c r="U5" s="380"/>
    </row>
    <row r="6" spans="1:21" x14ac:dyDescent="0.25">
      <c r="C6" s="397"/>
      <c r="D6" s="9" t="s">
        <v>2</v>
      </c>
      <c r="E6" s="10" t="s">
        <v>3</v>
      </c>
      <c r="F6" s="61" t="s">
        <v>6</v>
      </c>
      <c r="G6" s="65" t="s">
        <v>7</v>
      </c>
      <c r="H6" s="65" t="s">
        <v>8</v>
      </c>
      <c r="I6" s="65" t="s">
        <v>9</v>
      </c>
      <c r="J6" s="65" t="s">
        <v>10</v>
      </c>
      <c r="K6" s="65" t="s">
        <v>11</v>
      </c>
      <c r="L6" s="65" t="s">
        <v>12</v>
      </c>
      <c r="M6" s="65" t="s">
        <v>13</v>
      </c>
      <c r="N6" s="65" t="s">
        <v>14</v>
      </c>
      <c r="O6" s="65" t="s">
        <v>15</v>
      </c>
      <c r="P6" s="65" t="s">
        <v>16</v>
      </c>
      <c r="Q6" s="12" t="s">
        <v>17</v>
      </c>
      <c r="R6" s="16" t="s">
        <v>18</v>
      </c>
      <c r="S6" s="261" t="s">
        <v>119</v>
      </c>
      <c r="T6" s="261" t="s">
        <v>120</v>
      </c>
      <c r="U6" s="264" t="s">
        <v>254</v>
      </c>
    </row>
    <row r="7" spans="1:21" s="4" customFormat="1" ht="18.75" x14ac:dyDescent="0.3">
      <c r="A7" s="100"/>
      <c r="B7" s="401" t="s">
        <v>117</v>
      </c>
      <c r="C7" s="401"/>
      <c r="D7" s="401"/>
      <c r="E7" s="402"/>
      <c r="F7" s="416">
        <v>83000</v>
      </c>
      <c r="G7" s="418">
        <v>83000</v>
      </c>
      <c r="H7" s="418">
        <v>83000</v>
      </c>
      <c r="I7" s="418">
        <v>83000</v>
      </c>
      <c r="J7" s="418">
        <v>83000</v>
      </c>
      <c r="K7" s="418">
        <v>83000</v>
      </c>
      <c r="L7" s="418">
        <v>83000</v>
      </c>
      <c r="M7" s="418">
        <v>83000</v>
      </c>
      <c r="N7" s="418">
        <v>83000</v>
      </c>
      <c r="O7" s="418">
        <v>83000</v>
      </c>
      <c r="P7" s="418">
        <v>83000</v>
      </c>
      <c r="Q7" s="417">
        <v>83000</v>
      </c>
      <c r="R7" s="101">
        <f>SUM(F7:Q7)</f>
        <v>996000</v>
      </c>
      <c r="S7" s="379"/>
      <c r="T7" s="380"/>
      <c r="U7" s="380"/>
    </row>
    <row r="8" spans="1:21" s="4" customFormat="1" ht="15.75" x14ac:dyDescent="0.25">
      <c r="A8" s="5"/>
      <c r="B8" s="403" t="s">
        <v>86</v>
      </c>
      <c r="C8" s="403"/>
      <c r="D8" s="403"/>
      <c r="E8" s="404"/>
      <c r="F8" s="119">
        <f>IF('Sales &amp; Marketing'!$B$5="USE",'Sales &amp; Marketing'!C24,F7)</f>
        <v>83000</v>
      </c>
      <c r="G8" s="120">
        <f>IF('Sales &amp; Marketing'!$B$5="USE",'Sales &amp; Marketing'!D24,G7)</f>
        <v>83000</v>
      </c>
      <c r="H8" s="120">
        <f>IF('Sales &amp; Marketing'!$B$5="USE",'Sales &amp; Marketing'!E24,H7)</f>
        <v>83000</v>
      </c>
      <c r="I8" s="120">
        <f>IF('Sales &amp; Marketing'!$B$5="USE",'Sales &amp; Marketing'!F24,I7)</f>
        <v>83000</v>
      </c>
      <c r="J8" s="120">
        <f>IF('Sales &amp; Marketing'!$B$5="USE",'Sales &amp; Marketing'!G24,J7)</f>
        <v>83000</v>
      </c>
      <c r="K8" s="120">
        <f>IF('Sales &amp; Marketing'!$B$5="USE",'Sales &amp; Marketing'!H24,K7)</f>
        <v>83000</v>
      </c>
      <c r="L8" s="120">
        <f>IF('Sales &amp; Marketing'!$B$5="USE",'Sales &amp; Marketing'!I24,L7)</f>
        <v>83000</v>
      </c>
      <c r="M8" s="120">
        <f>IF('Sales &amp; Marketing'!$B$5="USE",'Sales &amp; Marketing'!J24,M7)</f>
        <v>83000</v>
      </c>
      <c r="N8" s="120">
        <f>IF('Sales &amp; Marketing'!$B$5="USE",'Sales &amp; Marketing'!K24,N7)</f>
        <v>83000</v>
      </c>
      <c r="O8" s="120">
        <f>IF('Sales &amp; Marketing'!$B$5="USE",'Sales &amp; Marketing'!L24,O7)</f>
        <v>83000</v>
      </c>
      <c r="P8" s="120">
        <f>IF('Sales &amp; Marketing'!$B$5="USE",'Sales &amp; Marketing'!M24,P7)</f>
        <v>83000</v>
      </c>
      <c r="Q8" s="120">
        <f>IF('Sales &amp; Marketing'!$B$5="USE",'Sales &amp; Marketing'!N24,Q7)</f>
        <v>83000</v>
      </c>
      <c r="R8" s="121">
        <f>SUM(F8:Q8)</f>
        <v>996000</v>
      </c>
      <c r="S8" s="261"/>
      <c r="T8" s="261"/>
      <c r="U8" s="264"/>
    </row>
    <row r="9" spans="1:21" x14ac:dyDescent="0.25">
      <c r="A9" s="325"/>
      <c r="B9" s="229" t="s">
        <v>41</v>
      </c>
      <c r="C9" s="405" t="s">
        <v>116</v>
      </c>
      <c r="D9" s="406"/>
      <c r="E9" s="407"/>
      <c r="F9" s="81"/>
      <c r="G9" s="82"/>
      <c r="H9" s="82"/>
      <c r="I9" s="82"/>
      <c r="J9" s="82"/>
      <c r="K9" s="82"/>
      <c r="L9" s="82"/>
      <c r="M9" s="82"/>
      <c r="N9" s="82"/>
      <c r="O9" s="82"/>
      <c r="P9" s="82"/>
      <c r="Q9" s="83"/>
      <c r="R9" s="230">
        <f t="shared" ref="R9:R10" si="0">SUM(F9:Q9)</f>
        <v>0</v>
      </c>
    </row>
    <row r="10" spans="1:21" s="125" customFormat="1" ht="15.75" x14ac:dyDescent="0.25">
      <c r="A10" s="326"/>
      <c r="B10" s="231" t="s">
        <v>42</v>
      </c>
      <c r="C10" s="408"/>
      <c r="D10" s="409"/>
      <c r="E10" s="410"/>
      <c r="F10" s="122"/>
      <c r="G10" s="123"/>
      <c r="H10" s="123"/>
      <c r="I10" s="123"/>
      <c r="J10" s="123"/>
      <c r="K10" s="123"/>
      <c r="L10" s="123"/>
      <c r="M10" s="123"/>
      <c r="N10" s="123"/>
      <c r="O10" s="123"/>
      <c r="P10" s="123"/>
      <c r="Q10" s="124"/>
      <c r="R10" s="232">
        <f t="shared" si="0"/>
        <v>0</v>
      </c>
      <c r="S10" s="250"/>
      <c r="T10" s="250"/>
      <c r="U10" s="268"/>
    </row>
    <row r="11" spans="1:21" x14ac:dyDescent="0.25">
      <c r="A11" s="8"/>
      <c r="B11" s="7"/>
      <c r="C11" s="37"/>
      <c r="D11" s="38"/>
      <c r="E11" s="39"/>
      <c r="F11" s="13"/>
      <c r="G11" s="13"/>
      <c r="H11" s="13"/>
      <c r="I11" s="13"/>
      <c r="J11" s="13"/>
      <c r="K11" s="13"/>
      <c r="L11" s="13"/>
      <c r="M11" s="13"/>
      <c r="N11" s="13"/>
      <c r="O11" s="13"/>
      <c r="P11" s="13"/>
      <c r="Q11" s="13"/>
      <c r="R11" s="17"/>
    </row>
    <row r="12" spans="1:21" s="44" customFormat="1" ht="15" customHeight="1" x14ac:dyDescent="0.2">
      <c r="A12" s="384" t="s">
        <v>5</v>
      </c>
      <c r="B12" s="26" t="s">
        <v>20</v>
      </c>
      <c r="C12" s="69">
        <f>IF(Payroll!$C$5="use","see monthly",SUM(C14:C26))</f>
        <v>0.51</v>
      </c>
      <c r="D12" s="79"/>
      <c r="E12" s="36"/>
      <c r="F12" s="88">
        <f>F13/F$8</f>
        <v>0.49846153846153851</v>
      </c>
      <c r="G12" s="89">
        <f t="shared" ref="G12:R12" si="1">G13/G$8</f>
        <v>0.49846153846153851</v>
      </c>
      <c r="H12" s="89">
        <f t="shared" si="1"/>
        <v>0.53307692307692311</v>
      </c>
      <c r="I12" s="89">
        <f t="shared" si="1"/>
        <v>0.49846153846153851</v>
      </c>
      <c r="J12" s="89">
        <f t="shared" si="1"/>
        <v>0.49846153846153851</v>
      </c>
      <c r="K12" s="89">
        <f t="shared" si="1"/>
        <v>0.53307692307692311</v>
      </c>
      <c r="L12" s="89">
        <f t="shared" si="1"/>
        <v>0.49846153846153851</v>
      </c>
      <c r="M12" s="89">
        <f t="shared" si="1"/>
        <v>0.49846153846153851</v>
      </c>
      <c r="N12" s="89">
        <f t="shared" si="1"/>
        <v>0.53307692307692311</v>
      </c>
      <c r="O12" s="89">
        <f t="shared" si="1"/>
        <v>0.49846153846153851</v>
      </c>
      <c r="P12" s="89">
        <f t="shared" si="1"/>
        <v>0.49846153846153851</v>
      </c>
      <c r="Q12" s="90">
        <f t="shared" si="1"/>
        <v>0.53307692307692311</v>
      </c>
      <c r="R12" s="91">
        <f t="shared" si="1"/>
        <v>0.51</v>
      </c>
      <c r="S12" s="251"/>
      <c r="T12" s="251"/>
      <c r="U12" s="251"/>
    </row>
    <row r="13" spans="1:21" s="3" customFormat="1" ht="15" customHeight="1" x14ac:dyDescent="0.25">
      <c r="A13" s="384"/>
      <c r="B13" s="48" t="s">
        <v>21</v>
      </c>
      <c r="C13" s="78"/>
      <c r="D13" s="80"/>
      <c r="E13" s="49"/>
      <c r="F13" s="84">
        <f>SUM(F14:F26)</f>
        <v>41372.307692307695</v>
      </c>
      <c r="G13" s="85">
        <f t="shared" ref="G13:Q13" si="2">SUM(G14:G26)</f>
        <v>41372.307692307695</v>
      </c>
      <c r="H13" s="85">
        <f t="shared" si="2"/>
        <v>44245.384615384617</v>
      </c>
      <c r="I13" s="85">
        <f t="shared" si="2"/>
        <v>41372.307692307695</v>
      </c>
      <c r="J13" s="85">
        <f t="shared" si="2"/>
        <v>41372.307692307695</v>
      </c>
      <c r="K13" s="85">
        <f t="shared" si="2"/>
        <v>44245.384615384617</v>
      </c>
      <c r="L13" s="85">
        <f t="shared" si="2"/>
        <v>41372.307692307695</v>
      </c>
      <c r="M13" s="85">
        <f t="shared" si="2"/>
        <v>41372.307692307695</v>
      </c>
      <c r="N13" s="85">
        <f t="shared" si="2"/>
        <v>44245.384615384617</v>
      </c>
      <c r="O13" s="85">
        <f t="shared" si="2"/>
        <v>41372.307692307695</v>
      </c>
      <c r="P13" s="85">
        <f t="shared" si="2"/>
        <v>41372.307692307695</v>
      </c>
      <c r="Q13" s="86">
        <f t="shared" si="2"/>
        <v>44245.384615384617</v>
      </c>
      <c r="R13" s="87">
        <f t="shared" ref="R13:R26" si="3">SUM(F13:Q13)</f>
        <v>507960</v>
      </c>
      <c r="S13" s="252">
        <f t="shared" ref="S13:S26" si="4">R13/$R$8</f>
        <v>0.51</v>
      </c>
      <c r="T13" s="253"/>
      <c r="U13" s="253"/>
    </row>
    <row r="14" spans="1:21" s="43" customFormat="1" outlineLevel="1" x14ac:dyDescent="0.2">
      <c r="A14" s="384"/>
      <c r="B14" s="46" t="s">
        <v>195</v>
      </c>
      <c r="C14" s="71"/>
      <c r="D14" s="74"/>
      <c r="E14" s="47"/>
      <c r="F14" s="62">
        <f>IF($E14&gt;0,$E14,IF($D14&gt;0,$D14*F$8,$C14*F$8))</f>
        <v>0</v>
      </c>
      <c r="G14" s="66">
        <f t="shared" ref="G14:Q14" si="5">IF($E14&gt;0,$E14,IF($D14&gt;0,$D14*G$8,$C14*G$8))</f>
        <v>0</v>
      </c>
      <c r="H14" s="66">
        <f t="shared" si="5"/>
        <v>0</v>
      </c>
      <c r="I14" s="66">
        <f t="shared" si="5"/>
        <v>0</v>
      </c>
      <c r="J14" s="66">
        <f t="shared" si="5"/>
        <v>0</v>
      </c>
      <c r="K14" s="66">
        <f t="shared" si="5"/>
        <v>0</v>
      </c>
      <c r="L14" s="66">
        <f t="shared" si="5"/>
        <v>0</v>
      </c>
      <c r="M14" s="66">
        <f t="shared" si="5"/>
        <v>0</v>
      </c>
      <c r="N14" s="66">
        <f t="shared" si="5"/>
        <v>0</v>
      </c>
      <c r="O14" s="66">
        <f t="shared" si="5"/>
        <v>0</v>
      </c>
      <c r="P14" s="66">
        <f t="shared" si="5"/>
        <v>0</v>
      </c>
      <c r="Q14" s="56">
        <f t="shared" si="5"/>
        <v>0</v>
      </c>
      <c r="R14" s="57">
        <f t="shared" si="3"/>
        <v>0</v>
      </c>
      <c r="S14" s="254">
        <f>R14/$R$8</f>
        <v>0</v>
      </c>
      <c r="T14" s="255"/>
      <c r="U14" s="269"/>
    </row>
    <row r="15" spans="1:21" s="43" customFormat="1" outlineLevel="1" x14ac:dyDescent="0.2">
      <c r="A15" s="384"/>
      <c r="B15" s="46" t="s">
        <v>208</v>
      </c>
      <c r="C15" s="71">
        <v>0.15</v>
      </c>
      <c r="D15" s="193"/>
      <c r="E15" s="47"/>
      <c r="F15" s="62">
        <f>IF(Payroll!$C$5="USE",Payroll!D36+Payroll!D43,IF($E15&gt;0,$E15,IF($D15&gt;0,$D15*F$8,$C15*F$8))*(F$3/$R$3*12))</f>
        <v>11492.307692307693</v>
      </c>
      <c r="G15" s="66">
        <f>IF(Payroll!$C$5="USE",Payroll!E36+Payroll!E43,IF($E15&gt;0,$E15,IF($D15&gt;0,$D15*G$8,$C15*G$8))*(G$3/$R$3*12))</f>
        <v>11492.307692307693</v>
      </c>
      <c r="H15" s="66">
        <f>IF(Payroll!$C$5="USE",Payroll!F36+Payroll!F43,IF($E15&gt;0,$E15,IF($D15&gt;0,$D15*H$8,$C15*H$8))*(H$3/$R$3*12))</f>
        <v>14365.384615384617</v>
      </c>
      <c r="I15" s="66">
        <f>IF(Payroll!$C$5="USE",Payroll!G36+Payroll!G43,IF($E15&gt;0,$E15,IF($D15&gt;0,$D15*I$8,$C15*I$8))*(I$3/$R$3*12))</f>
        <v>11492.307692307693</v>
      </c>
      <c r="J15" s="66">
        <f>IF(Payroll!$C$5="USE",Payroll!H36+Payroll!H43,IF($E15&gt;0,$E15,IF($D15&gt;0,$D15*J$8,$C15*J$8))*(J$3/$R$3*12))</f>
        <v>11492.307692307693</v>
      </c>
      <c r="K15" s="66">
        <f>IF(Payroll!$C$5="USE",Payroll!I36+Payroll!I43,IF($E15&gt;0,$E15,IF($D15&gt;0,$D15*K$8,$C15*K$8))*(K$3/$R$3*12))</f>
        <v>14365.384615384617</v>
      </c>
      <c r="L15" s="66">
        <f>IF(Payroll!$C$5="USE",Payroll!J36+Payroll!J43,IF($E15&gt;0,$E15,IF($D15&gt;0,$D15*L$8,$C15*L$8))*(L$3/$R$3*12))</f>
        <v>11492.307692307693</v>
      </c>
      <c r="M15" s="66">
        <f>IF(Payroll!$C$5="USE",Payroll!K36+Payroll!K43,IF($E15&gt;0,$E15,IF($D15&gt;0,$D15*M$8,$C15*M$8))*(M$3/$R$3*12))</f>
        <v>11492.307692307693</v>
      </c>
      <c r="N15" s="66">
        <f>IF(Payroll!$C$5="USE",Payroll!L36+Payroll!L43,IF($E15&gt;0,$E15,IF($D15&gt;0,$D15*N$8,$C15*N$8))*(N$3/$R$3*12))</f>
        <v>14365.384615384617</v>
      </c>
      <c r="O15" s="66">
        <f>IF(Payroll!$C$5="USE",Payroll!M36+Payroll!M43,IF($E15&gt;0,$E15,IF($D15&gt;0,$D15*O$8,$C15*O$8))*(O$3/$R$3*12))</f>
        <v>11492.307692307693</v>
      </c>
      <c r="P15" s="66">
        <f>IF(Payroll!$C$5="USE",Payroll!N36+Payroll!N43,IF($E15&gt;0,$E15,IF($D15&gt;0,$D15*P$8,$C15*P$8))*(P$3/$R$3*12))</f>
        <v>11492.307692307693</v>
      </c>
      <c r="Q15" s="56">
        <f>IF(Payroll!$C$5="USE",Payroll!O36+Payroll!O43,IF($E15&gt;0,$E15,IF($D15&gt;0,$D15*Q$8,$C15*Q$8))*(Q$3/$R$3*12))</f>
        <v>14365.384615384617</v>
      </c>
      <c r="R15" s="57">
        <f t="shared" si="3"/>
        <v>149400</v>
      </c>
      <c r="S15" s="254">
        <f t="shared" si="4"/>
        <v>0.15</v>
      </c>
      <c r="T15" s="255"/>
      <c r="U15" s="269"/>
    </row>
    <row r="16" spans="1:21" s="43" customFormat="1" outlineLevel="1" x14ac:dyDescent="0.2">
      <c r="A16" s="384"/>
      <c r="B16" s="46" t="s">
        <v>209</v>
      </c>
      <c r="C16" s="71">
        <f>IF(Payroll!$C$5="USE","SEE PAYROLL TAB",0%)</f>
        <v>0</v>
      </c>
      <c r="D16" s="193"/>
      <c r="E16" s="47"/>
      <c r="F16" s="62">
        <f>IF(Payroll!$C$5="USE",Payroll!D45,IF($E16&gt;0,$E16,IF($D16&gt;0,$D16*F$8,$C16*F$8))*(F$3/$R$3*12))</f>
        <v>0</v>
      </c>
      <c r="G16" s="66">
        <f>IF(Payroll!$C$5="USE",Payroll!E45,IF($E16&gt;0,$E16,IF($D16&gt;0,$D16*G$8,$C16*G$8))*(G$3/$R$3*12))</f>
        <v>0</v>
      </c>
      <c r="H16" s="66">
        <f>IF(Payroll!$C$5="USE",Payroll!F45,IF($E16&gt;0,$E16,IF($D16&gt;0,$D16*H$8,$C16*H$8))*(H$3/$R$3*12))</f>
        <v>0</v>
      </c>
      <c r="I16" s="66">
        <f>IF(Payroll!$C$5="USE",Payroll!G45,IF($E16&gt;0,$E16,IF($D16&gt;0,$D16*I$8,$C16*I$8))*(I$3/$R$3*12))</f>
        <v>0</v>
      </c>
      <c r="J16" s="66">
        <f>IF(Payroll!$C$5="USE",Payroll!H45,IF($E16&gt;0,$E16,IF($D16&gt;0,$D16*J$8,$C16*J$8))*(J$3/$R$3*12))</f>
        <v>0</v>
      </c>
      <c r="K16" s="66">
        <f>IF(Payroll!$C$5="USE",Payroll!I45,IF($E16&gt;0,$E16,IF($D16&gt;0,$D16*K$8,$C16*K$8))*(K$3/$R$3*12))</f>
        <v>0</v>
      </c>
      <c r="L16" s="66">
        <f>IF(Payroll!$C$5="USE",Payroll!J45,IF($E16&gt;0,$E16,IF($D16&gt;0,$D16*L$8,$C16*L$8))*(L$3/$R$3*12))</f>
        <v>0</v>
      </c>
      <c r="M16" s="66">
        <f>IF(Payroll!$C$5="USE",Payroll!K45,IF($E16&gt;0,$E16,IF($D16&gt;0,$D16*M$8,$C16*M$8))*(M$3/$R$3*12))</f>
        <v>0</v>
      </c>
      <c r="N16" s="66">
        <f>IF(Payroll!$C$5="USE",Payroll!L45,IF($E16&gt;0,$E16,IF($D16&gt;0,$D16*N$8,$C16*N$8))*(N$3/$R$3*12))</f>
        <v>0</v>
      </c>
      <c r="O16" s="66">
        <f>IF(Payroll!$C$5="USE",Payroll!M45,IF($E16&gt;0,$E16,IF($D16&gt;0,$D16*O$8,$C16*O$8))*(O$3/$R$3*12))</f>
        <v>0</v>
      </c>
      <c r="P16" s="66">
        <f>IF(Payroll!$C$5="USE",Payroll!N45,IF($E16&gt;0,$E16,IF($D16&gt;0,$D16*P$8,$C16*P$8))*(P$3/$R$3*12))</f>
        <v>0</v>
      </c>
      <c r="Q16" s="56">
        <f>IF(Payroll!$C$5="USE",Payroll!O45,IF($E16&gt;0,$E16,IF($D16&gt;0,$D16*Q$8,$C16*Q$8))*(Q$3/$R$3*12))</f>
        <v>0</v>
      </c>
      <c r="R16" s="57">
        <f t="shared" si="3"/>
        <v>0</v>
      </c>
      <c r="S16" s="254">
        <f t="shared" si="4"/>
        <v>0</v>
      </c>
      <c r="T16" s="255"/>
      <c r="U16" s="269"/>
    </row>
    <row r="17" spans="1:21" s="43" customFormat="1" outlineLevel="1" x14ac:dyDescent="0.2">
      <c r="A17" s="384"/>
      <c r="B17" s="46" t="s">
        <v>198</v>
      </c>
      <c r="C17" s="71"/>
      <c r="D17" s="74"/>
      <c r="E17" s="47"/>
      <c r="F17" s="62">
        <f t="shared" ref="F17:Q26" si="6">IF($E17&gt;0,$E17,IF($D17&gt;0,$D17*F$8,$C17*F$8))</f>
        <v>0</v>
      </c>
      <c r="G17" s="66">
        <f t="shared" si="6"/>
        <v>0</v>
      </c>
      <c r="H17" s="66">
        <f t="shared" si="6"/>
        <v>0</v>
      </c>
      <c r="I17" s="66">
        <f t="shared" si="6"/>
        <v>0</v>
      </c>
      <c r="J17" s="66">
        <f t="shared" si="6"/>
        <v>0</v>
      </c>
      <c r="K17" s="66">
        <f t="shared" si="6"/>
        <v>0</v>
      </c>
      <c r="L17" s="66">
        <f t="shared" si="6"/>
        <v>0</v>
      </c>
      <c r="M17" s="66">
        <f t="shared" si="6"/>
        <v>0</v>
      </c>
      <c r="N17" s="66">
        <f t="shared" si="6"/>
        <v>0</v>
      </c>
      <c r="O17" s="66">
        <f t="shared" si="6"/>
        <v>0</v>
      </c>
      <c r="P17" s="66">
        <f t="shared" si="6"/>
        <v>0</v>
      </c>
      <c r="Q17" s="56">
        <f t="shared" si="6"/>
        <v>0</v>
      </c>
      <c r="R17" s="57">
        <f t="shared" si="3"/>
        <v>0</v>
      </c>
      <c r="S17" s="254">
        <f t="shared" si="4"/>
        <v>0</v>
      </c>
      <c r="T17" s="255"/>
      <c r="U17" s="269"/>
    </row>
    <row r="18" spans="1:21" s="43" customFormat="1" outlineLevel="1" x14ac:dyDescent="0.2">
      <c r="A18" s="384"/>
      <c r="B18" s="46" t="s">
        <v>210</v>
      </c>
      <c r="C18" s="92">
        <v>2.5000000000000001E-3</v>
      </c>
      <c r="D18" s="74"/>
      <c r="E18" s="47"/>
      <c r="F18" s="62">
        <f t="shared" si="6"/>
        <v>207.5</v>
      </c>
      <c r="G18" s="66">
        <f t="shared" si="6"/>
        <v>207.5</v>
      </c>
      <c r="H18" s="66">
        <f t="shared" si="6"/>
        <v>207.5</v>
      </c>
      <c r="I18" s="66">
        <f t="shared" si="6"/>
        <v>207.5</v>
      </c>
      <c r="J18" s="66">
        <f t="shared" si="6"/>
        <v>207.5</v>
      </c>
      <c r="K18" s="66">
        <f t="shared" si="6"/>
        <v>207.5</v>
      </c>
      <c r="L18" s="66">
        <f t="shared" si="6"/>
        <v>207.5</v>
      </c>
      <c r="M18" s="66">
        <f t="shared" si="6"/>
        <v>207.5</v>
      </c>
      <c r="N18" s="66">
        <f t="shared" si="6"/>
        <v>207.5</v>
      </c>
      <c r="O18" s="66">
        <f t="shared" si="6"/>
        <v>207.5</v>
      </c>
      <c r="P18" s="66">
        <f t="shared" si="6"/>
        <v>207.5</v>
      </c>
      <c r="Q18" s="56">
        <f t="shared" si="6"/>
        <v>207.5</v>
      </c>
      <c r="R18" s="57">
        <f t="shared" si="3"/>
        <v>2490</v>
      </c>
      <c r="S18" s="254">
        <f t="shared" si="4"/>
        <v>2.5000000000000001E-3</v>
      </c>
      <c r="T18" s="255"/>
      <c r="U18" s="269"/>
    </row>
    <row r="19" spans="1:21" s="43" customFormat="1" outlineLevel="1" x14ac:dyDescent="0.2">
      <c r="A19" s="384"/>
      <c r="B19" s="46" t="s">
        <v>200</v>
      </c>
      <c r="C19" s="92">
        <v>1.2500000000000001E-2</v>
      </c>
      <c r="D19" s="74"/>
      <c r="E19" s="47"/>
      <c r="F19" s="62">
        <f t="shared" si="6"/>
        <v>1037.5</v>
      </c>
      <c r="G19" s="66">
        <f t="shared" si="6"/>
        <v>1037.5</v>
      </c>
      <c r="H19" s="66">
        <f t="shared" si="6"/>
        <v>1037.5</v>
      </c>
      <c r="I19" s="66">
        <f t="shared" si="6"/>
        <v>1037.5</v>
      </c>
      <c r="J19" s="66">
        <f t="shared" si="6"/>
        <v>1037.5</v>
      </c>
      <c r="K19" s="66">
        <f t="shared" si="6"/>
        <v>1037.5</v>
      </c>
      <c r="L19" s="66">
        <f t="shared" si="6"/>
        <v>1037.5</v>
      </c>
      <c r="M19" s="66">
        <f t="shared" si="6"/>
        <v>1037.5</v>
      </c>
      <c r="N19" s="66">
        <f t="shared" si="6"/>
        <v>1037.5</v>
      </c>
      <c r="O19" s="66">
        <f t="shared" si="6"/>
        <v>1037.5</v>
      </c>
      <c r="P19" s="66">
        <f t="shared" si="6"/>
        <v>1037.5</v>
      </c>
      <c r="Q19" s="56">
        <f t="shared" si="6"/>
        <v>1037.5</v>
      </c>
      <c r="R19" s="57">
        <f t="shared" si="3"/>
        <v>12450</v>
      </c>
      <c r="S19" s="254">
        <f t="shared" si="4"/>
        <v>1.2500000000000001E-2</v>
      </c>
      <c r="T19" s="255"/>
      <c r="U19" s="269"/>
    </row>
    <row r="20" spans="1:21" s="43" customFormat="1" outlineLevel="1" x14ac:dyDescent="0.2">
      <c r="A20" s="384"/>
      <c r="B20" s="46" t="s">
        <v>201</v>
      </c>
      <c r="C20" s="92">
        <v>2.5000000000000001E-3</v>
      </c>
      <c r="D20" s="74"/>
      <c r="E20" s="47"/>
      <c r="F20" s="62">
        <f t="shared" si="6"/>
        <v>207.5</v>
      </c>
      <c r="G20" s="66">
        <f t="shared" si="6"/>
        <v>207.5</v>
      </c>
      <c r="H20" s="66">
        <f t="shared" si="6"/>
        <v>207.5</v>
      </c>
      <c r="I20" s="66">
        <f t="shared" si="6"/>
        <v>207.5</v>
      </c>
      <c r="J20" s="66">
        <f t="shared" si="6"/>
        <v>207.5</v>
      </c>
      <c r="K20" s="66">
        <f t="shared" si="6"/>
        <v>207.5</v>
      </c>
      <c r="L20" s="66">
        <f t="shared" si="6"/>
        <v>207.5</v>
      </c>
      <c r="M20" s="66">
        <f t="shared" si="6"/>
        <v>207.5</v>
      </c>
      <c r="N20" s="66">
        <f t="shared" si="6"/>
        <v>207.5</v>
      </c>
      <c r="O20" s="66">
        <f t="shared" si="6"/>
        <v>207.5</v>
      </c>
      <c r="P20" s="66">
        <f t="shared" si="6"/>
        <v>207.5</v>
      </c>
      <c r="Q20" s="56">
        <f t="shared" si="6"/>
        <v>207.5</v>
      </c>
      <c r="R20" s="57">
        <f t="shared" si="3"/>
        <v>2490</v>
      </c>
      <c r="S20" s="254">
        <f t="shared" si="4"/>
        <v>2.5000000000000001E-3</v>
      </c>
      <c r="T20" s="255"/>
      <c r="U20" s="269"/>
    </row>
    <row r="21" spans="1:21" s="43" customFormat="1" outlineLevel="1" x14ac:dyDescent="0.2">
      <c r="A21" s="384"/>
      <c r="B21" s="46" t="s">
        <v>202</v>
      </c>
      <c r="C21" s="71"/>
      <c r="D21" s="74"/>
      <c r="E21" s="47"/>
      <c r="F21" s="62">
        <f t="shared" si="6"/>
        <v>0</v>
      </c>
      <c r="G21" s="66">
        <f t="shared" si="6"/>
        <v>0</v>
      </c>
      <c r="H21" s="66">
        <f t="shared" si="6"/>
        <v>0</v>
      </c>
      <c r="I21" s="66">
        <f t="shared" si="6"/>
        <v>0</v>
      </c>
      <c r="J21" s="66">
        <f t="shared" si="6"/>
        <v>0</v>
      </c>
      <c r="K21" s="66">
        <f t="shared" si="6"/>
        <v>0</v>
      </c>
      <c r="L21" s="66">
        <f t="shared" si="6"/>
        <v>0</v>
      </c>
      <c r="M21" s="66">
        <f t="shared" si="6"/>
        <v>0</v>
      </c>
      <c r="N21" s="66">
        <f t="shared" si="6"/>
        <v>0</v>
      </c>
      <c r="O21" s="66">
        <f t="shared" si="6"/>
        <v>0</v>
      </c>
      <c r="P21" s="66">
        <f t="shared" si="6"/>
        <v>0</v>
      </c>
      <c r="Q21" s="56">
        <f t="shared" si="6"/>
        <v>0</v>
      </c>
      <c r="R21" s="57">
        <f t="shared" si="3"/>
        <v>0</v>
      </c>
      <c r="S21" s="254">
        <f t="shared" si="4"/>
        <v>0</v>
      </c>
      <c r="T21" s="255"/>
      <c r="U21" s="269"/>
    </row>
    <row r="22" spans="1:21" s="43" customFormat="1" outlineLevel="1" x14ac:dyDescent="0.2">
      <c r="A22" s="384"/>
      <c r="B22" s="46" t="s">
        <v>203</v>
      </c>
      <c r="C22" s="92">
        <v>1.7500000000000002E-2</v>
      </c>
      <c r="D22" s="74"/>
      <c r="E22" s="47"/>
      <c r="F22" s="62">
        <f t="shared" si="6"/>
        <v>1452.5000000000002</v>
      </c>
      <c r="G22" s="66">
        <f t="shared" si="6"/>
        <v>1452.5000000000002</v>
      </c>
      <c r="H22" s="66">
        <f t="shared" si="6"/>
        <v>1452.5000000000002</v>
      </c>
      <c r="I22" s="66">
        <f t="shared" si="6"/>
        <v>1452.5000000000002</v>
      </c>
      <c r="J22" s="66">
        <f t="shared" si="6"/>
        <v>1452.5000000000002</v>
      </c>
      <c r="K22" s="66">
        <f t="shared" si="6"/>
        <v>1452.5000000000002</v>
      </c>
      <c r="L22" s="66">
        <f t="shared" si="6"/>
        <v>1452.5000000000002</v>
      </c>
      <c r="M22" s="66">
        <f t="shared" si="6"/>
        <v>1452.5000000000002</v>
      </c>
      <c r="N22" s="66">
        <f t="shared" si="6"/>
        <v>1452.5000000000002</v>
      </c>
      <c r="O22" s="66">
        <f t="shared" si="6"/>
        <v>1452.5000000000002</v>
      </c>
      <c r="P22" s="66">
        <f t="shared" si="6"/>
        <v>1452.5000000000002</v>
      </c>
      <c r="Q22" s="56">
        <f t="shared" si="6"/>
        <v>1452.5000000000002</v>
      </c>
      <c r="R22" s="57">
        <f t="shared" si="3"/>
        <v>17430.000000000004</v>
      </c>
      <c r="S22" s="254">
        <f t="shared" si="4"/>
        <v>1.7500000000000005E-2</v>
      </c>
      <c r="T22" s="255"/>
      <c r="U22" s="269"/>
    </row>
    <row r="23" spans="1:21" s="43" customFormat="1" outlineLevel="1" x14ac:dyDescent="0.2">
      <c r="A23" s="384"/>
      <c r="B23" s="46" t="s">
        <v>204</v>
      </c>
      <c r="C23" s="71">
        <v>0.01</v>
      </c>
      <c r="D23" s="74"/>
      <c r="E23" s="47"/>
      <c r="F23" s="62">
        <f t="shared" si="6"/>
        <v>830</v>
      </c>
      <c r="G23" s="66">
        <f t="shared" si="6"/>
        <v>830</v>
      </c>
      <c r="H23" s="66">
        <f t="shared" si="6"/>
        <v>830</v>
      </c>
      <c r="I23" s="66">
        <f t="shared" si="6"/>
        <v>830</v>
      </c>
      <c r="J23" s="66">
        <f t="shared" si="6"/>
        <v>830</v>
      </c>
      <c r="K23" s="66">
        <f t="shared" si="6"/>
        <v>830</v>
      </c>
      <c r="L23" s="66">
        <f t="shared" si="6"/>
        <v>830</v>
      </c>
      <c r="M23" s="66">
        <f t="shared" si="6"/>
        <v>830</v>
      </c>
      <c r="N23" s="66">
        <f t="shared" si="6"/>
        <v>830</v>
      </c>
      <c r="O23" s="66">
        <f t="shared" si="6"/>
        <v>830</v>
      </c>
      <c r="P23" s="66">
        <f t="shared" si="6"/>
        <v>830</v>
      </c>
      <c r="Q23" s="56">
        <f t="shared" si="6"/>
        <v>830</v>
      </c>
      <c r="R23" s="57">
        <f t="shared" si="3"/>
        <v>9960</v>
      </c>
      <c r="S23" s="254">
        <f t="shared" si="4"/>
        <v>0.01</v>
      </c>
      <c r="T23" s="255"/>
      <c r="U23" s="269"/>
    </row>
    <row r="24" spans="1:21" s="43" customFormat="1" outlineLevel="1" x14ac:dyDescent="0.2">
      <c r="A24" s="384"/>
      <c r="B24" s="46" t="s">
        <v>205</v>
      </c>
      <c r="C24" s="71"/>
      <c r="D24" s="74"/>
      <c r="E24" s="47"/>
      <c r="F24" s="62">
        <f t="shared" si="6"/>
        <v>0</v>
      </c>
      <c r="G24" s="66">
        <f t="shared" si="6"/>
        <v>0</v>
      </c>
      <c r="H24" s="66">
        <f t="shared" si="6"/>
        <v>0</v>
      </c>
      <c r="I24" s="66">
        <f t="shared" si="6"/>
        <v>0</v>
      </c>
      <c r="J24" s="66">
        <f t="shared" si="6"/>
        <v>0</v>
      </c>
      <c r="K24" s="66">
        <f t="shared" si="6"/>
        <v>0</v>
      </c>
      <c r="L24" s="66">
        <f t="shared" si="6"/>
        <v>0</v>
      </c>
      <c r="M24" s="66">
        <f t="shared" si="6"/>
        <v>0</v>
      </c>
      <c r="N24" s="66">
        <f t="shared" si="6"/>
        <v>0</v>
      </c>
      <c r="O24" s="66">
        <f t="shared" si="6"/>
        <v>0</v>
      </c>
      <c r="P24" s="66">
        <f t="shared" si="6"/>
        <v>0</v>
      </c>
      <c r="Q24" s="56">
        <f t="shared" si="6"/>
        <v>0</v>
      </c>
      <c r="R24" s="57">
        <f t="shared" si="3"/>
        <v>0</v>
      </c>
      <c r="S24" s="254">
        <f t="shared" si="4"/>
        <v>0</v>
      </c>
      <c r="T24" s="255"/>
      <c r="U24" s="269"/>
    </row>
    <row r="25" spans="1:21" s="43" customFormat="1" outlineLevel="1" x14ac:dyDescent="0.2">
      <c r="A25" s="384"/>
      <c r="B25" s="46" t="s">
        <v>270</v>
      </c>
      <c r="C25" s="71">
        <v>0.3</v>
      </c>
      <c r="D25" s="74"/>
      <c r="E25" s="47"/>
      <c r="F25" s="62">
        <f t="shared" si="6"/>
        <v>24900</v>
      </c>
      <c r="G25" s="66">
        <f t="shared" si="6"/>
        <v>24900</v>
      </c>
      <c r="H25" s="66">
        <f t="shared" si="6"/>
        <v>24900</v>
      </c>
      <c r="I25" s="66">
        <f t="shared" si="6"/>
        <v>24900</v>
      </c>
      <c r="J25" s="66">
        <f t="shared" si="6"/>
        <v>24900</v>
      </c>
      <c r="K25" s="66">
        <f t="shared" si="6"/>
        <v>24900</v>
      </c>
      <c r="L25" s="66">
        <f t="shared" si="6"/>
        <v>24900</v>
      </c>
      <c r="M25" s="66">
        <f t="shared" si="6"/>
        <v>24900</v>
      </c>
      <c r="N25" s="66">
        <f t="shared" si="6"/>
        <v>24900</v>
      </c>
      <c r="O25" s="66">
        <f t="shared" si="6"/>
        <v>24900</v>
      </c>
      <c r="P25" s="66">
        <f t="shared" si="6"/>
        <v>24900</v>
      </c>
      <c r="Q25" s="56">
        <f t="shared" si="6"/>
        <v>24900</v>
      </c>
      <c r="R25" s="57">
        <f t="shared" si="3"/>
        <v>298800</v>
      </c>
      <c r="S25" s="254">
        <f t="shared" si="4"/>
        <v>0.3</v>
      </c>
      <c r="T25" s="255"/>
      <c r="U25" s="269"/>
    </row>
    <row r="26" spans="1:21" s="43" customFormat="1" outlineLevel="1" x14ac:dyDescent="0.2">
      <c r="A26" s="384"/>
      <c r="B26" s="46" t="s">
        <v>271</v>
      </c>
      <c r="C26" s="71">
        <v>1.4999999999999999E-2</v>
      </c>
      <c r="D26" s="74"/>
      <c r="E26" s="47"/>
      <c r="F26" s="62">
        <f t="shared" si="6"/>
        <v>1245</v>
      </c>
      <c r="G26" s="66">
        <f t="shared" si="6"/>
        <v>1245</v>
      </c>
      <c r="H26" s="66">
        <f t="shared" si="6"/>
        <v>1245</v>
      </c>
      <c r="I26" s="66">
        <f t="shared" si="6"/>
        <v>1245</v>
      </c>
      <c r="J26" s="66">
        <f t="shared" si="6"/>
        <v>1245</v>
      </c>
      <c r="K26" s="66">
        <f t="shared" si="6"/>
        <v>1245</v>
      </c>
      <c r="L26" s="66">
        <f t="shared" si="6"/>
        <v>1245</v>
      </c>
      <c r="M26" s="66">
        <f t="shared" si="6"/>
        <v>1245</v>
      </c>
      <c r="N26" s="66">
        <f t="shared" si="6"/>
        <v>1245</v>
      </c>
      <c r="O26" s="66">
        <f t="shared" si="6"/>
        <v>1245</v>
      </c>
      <c r="P26" s="66">
        <f t="shared" si="6"/>
        <v>1245</v>
      </c>
      <c r="Q26" s="56">
        <f t="shared" si="6"/>
        <v>1245</v>
      </c>
      <c r="R26" s="57">
        <f t="shared" si="3"/>
        <v>14940</v>
      </c>
      <c r="S26" s="254">
        <f t="shared" si="4"/>
        <v>1.4999999999999999E-2</v>
      </c>
      <c r="T26" s="255"/>
      <c r="U26" s="269"/>
    </row>
    <row r="27" spans="1:21" x14ac:dyDescent="0.25">
      <c r="A27" s="8"/>
      <c r="B27" s="7"/>
      <c r="C27" s="37"/>
      <c r="D27" s="38"/>
      <c r="E27" s="39"/>
      <c r="F27" s="13"/>
      <c r="G27" s="13"/>
      <c r="H27" s="13"/>
      <c r="I27" s="13"/>
      <c r="J27" s="13"/>
      <c r="K27" s="13"/>
      <c r="L27" s="13"/>
      <c r="M27" s="13"/>
      <c r="N27" s="13"/>
      <c r="O27" s="13"/>
      <c r="P27" s="13"/>
      <c r="Q27" s="13"/>
      <c r="R27" s="17"/>
      <c r="S27" s="256"/>
    </row>
    <row r="28" spans="1:21" s="44" customFormat="1" ht="12.75" x14ac:dyDescent="0.2">
      <c r="A28" s="383" t="s">
        <v>4</v>
      </c>
      <c r="B28" s="202" t="s">
        <v>22</v>
      </c>
      <c r="C28" s="221"/>
      <c r="D28" s="222"/>
      <c r="E28" s="223"/>
      <c r="F28" s="206">
        <f>F29/F$8</f>
        <v>0</v>
      </c>
      <c r="G28" s="207">
        <f t="shared" ref="G28" si="7">G29/G$8</f>
        <v>0</v>
      </c>
      <c r="H28" s="207">
        <f t="shared" ref="H28" si="8">H29/H$8</f>
        <v>0</v>
      </c>
      <c r="I28" s="207">
        <f t="shared" ref="I28" si="9">I29/I$8</f>
        <v>0</v>
      </c>
      <c r="J28" s="207">
        <f t="shared" ref="J28" si="10">J29/J$8</f>
        <v>0</v>
      </c>
      <c r="K28" s="207">
        <f t="shared" ref="K28" si="11">K29/K$8</f>
        <v>0</v>
      </c>
      <c r="L28" s="207">
        <f t="shared" ref="L28" si="12">L29/L$8</f>
        <v>0</v>
      </c>
      <c r="M28" s="207">
        <f t="shared" ref="M28" si="13">M29/M$8</f>
        <v>0</v>
      </c>
      <c r="N28" s="207">
        <f t="shared" ref="N28" si="14">N29/N$8</f>
        <v>0</v>
      </c>
      <c r="O28" s="207">
        <f t="shared" ref="O28" si="15">O29/O$8</f>
        <v>0</v>
      </c>
      <c r="P28" s="207">
        <f t="shared" ref="P28" si="16">P29/P$8</f>
        <v>0</v>
      </c>
      <c r="Q28" s="208">
        <f t="shared" ref="Q28" si="17">Q29/Q$8</f>
        <v>0</v>
      </c>
      <c r="R28" s="209">
        <f t="shared" ref="R28" si="18">R29/R$8</f>
        <v>0</v>
      </c>
      <c r="S28" s="251"/>
      <c r="T28" s="251"/>
      <c r="U28" s="251"/>
    </row>
    <row r="29" spans="1:21" s="3" customFormat="1" x14ac:dyDescent="0.25">
      <c r="A29" s="383"/>
      <c r="B29" s="210" t="s">
        <v>23</v>
      </c>
      <c r="C29" s="211"/>
      <c r="D29" s="224"/>
      <c r="E29" s="225"/>
      <c r="F29" s="214">
        <f t="shared" ref="F29:Q29" si="19">SUM(F30:F42)</f>
        <v>0</v>
      </c>
      <c r="G29" s="226">
        <f t="shared" si="19"/>
        <v>0</v>
      </c>
      <c r="H29" s="226">
        <f t="shared" si="19"/>
        <v>0</v>
      </c>
      <c r="I29" s="226">
        <f t="shared" si="19"/>
        <v>0</v>
      </c>
      <c r="J29" s="226">
        <f t="shared" si="19"/>
        <v>0</v>
      </c>
      <c r="K29" s="226">
        <f t="shared" si="19"/>
        <v>0</v>
      </c>
      <c r="L29" s="226">
        <f t="shared" si="19"/>
        <v>0</v>
      </c>
      <c r="M29" s="226">
        <f t="shared" si="19"/>
        <v>0</v>
      </c>
      <c r="N29" s="226">
        <f t="shared" si="19"/>
        <v>0</v>
      </c>
      <c r="O29" s="226">
        <f t="shared" si="19"/>
        <v>0</v>
      </c>
      <c r="P29" s="226">
        <f t="shared" si="19"/>
        <v>0</v>
      </c>
      <c r="Q29" s="227">
        <f t="shared" si="19"/>
        <v>0</v>
      </c>
      <c r="R29" s="228">
        <f>SUM(F29:Q29)</f>
        <v>0</v>
      </c>
      <c r="S29" s="252" t="e">
        <f>R29/$R$10</f>
        <v>#DIV/0!</v>
      </c>
      <c r="T29" s="262" t="e">
        <f>S29-S13</f>
        <v>#DIV/0!</v>
      </c>
      <c r="U29" s="262">
        <v>2.5000000000000001E-2</v>
      </c>
    </row>
    <row r="30" spans="1:21" outlineLevel="1" x14ac:dyDescent="0.25">
      <c r="A30" s="383"/>
      <c r="B30" s="218" t="s">
        <v>195</v>
      </c>
      <c r="C30" s="385" t="s">
        <v>114</v>
      </c>
      <c r="D30" s="386"/>
      <c r="E30" s="387"/>
      <c r="F30" s="63"/>
      <c r="G30" s="67"/>
      <c r="H30" s="67"/>
      <c r="I30" s="67"/>
      <c r="J30" s="67"/>
      <c r="K30" s="67"/>
      <c r="L30" s="67"/>
      <c r="M30" s="67"/>
      <c r="N30" s="67"/>
      <c r="O30" s="67"/>
      <c r="P30" s="67"/>
      <c r="Q30" s="58"/>
      <c r="R30" s="219">
        <f t="shared" ref="R30:R42" si="20">SUM(F30:Q30)</f>
        <v>0</v>
      </c>
      <c r="S30" s="249" t="e">
        <f t="shared" ref="S30:S42" si="21">R30/$R$10</f>
        <v>#DIV/0!</v>
      </c>
      <c r="T30" s="263" t="e">
        <f t="shared" ref="T30:T41" si="22">S30-S14</f>
        <v>#DIV/0!</v>
      </c>
    </row>
    <row r="31" spans="1:21" outlineLevel="1" x14ac:dyDescent="0.25">
      <c r="A31" s="383"/>
      <c r="B31" s="218" t="s">
        <v>196</v>
      </c>
      <c r="C31" s="388"/>
      <c r="D31" s="389"/>
      <c r="E31" s="390"/>
      <c r="F31" s="63"/>
      <c r="G31" s="67"/>
      <c r="H31" s="67"/>
      <c r="I31" s="67"/>
      <c r="J31" s="67"/>
      <c r="K31" s="67"/>
      <c r="L31" s="67"/>
      <c r="M31" s="67"/>
      <c r="N31" s="67"/>
      <c r="O31" s="67"/>
      <c r="P31" s="67"/>
      <c r="Q31" s="58"/>
      <c r="R31" s="219">
        <f t="shared" si="20"/>
        <v>0</v>
      </c>
      <c r="S31" s="249" t="e">
        <f t="shared" si="21"/>
        <v>#DIV/0!</v>
      </c>
      <c r="T31" s="263" t="e">
        <f t="shared" si="22"/>
        <v>#DIV/0!</v>
      </c>
    </row>
    <row r="32" spans="1:21" outlineLevel="1" x14ac:dyDescent="0.25">
      <c r="A32" s="383"/>
      <c r="B32" s="218" t="s">
        <v>197</v>
      </c>
      <c r="C32" s="388"/>
      <c r="D32" s="389"/>
      <c r="E32" s="390"/>
      <c r="F32" s="63"/>
      <c r="G32" s="67"/>
      <c r="H32" s="67"/>
      <c r="I32" s="67"/>
      <c r="J32" s="67"/>
      <c r="K32" s="67"/>
      <c r="L32" s="67"/>
      <c r="M32" s="67"/>
      <c r="N32" s="67"/>
      <c r="O32" s="67"/>
      <c r="P32" s="67"/>
      <c r="Q32" s="58"/>
      <c r="R32" s="219">
        <f t="shared" si="20"/>
        <v>0</v>
      </c>
      <c r="S32" s="249" t="e">
        <f t="shared" si="21"/>
        <v>#DIV/0!</v>
      </c>
      <c r="T32" s="263" t="e">
        <f t="shared" si="22"/>
        <v>#DIV/0!</v>
      </c>
    </row>
    <row r="33" spans="1:21" outlineLevel="1" x14ac:dyDescent="0.25">
      <c r="A33" s="383"/>
      <c r="B33" s="218" t="s">
        <v>198</v>
      </c>
      <c r="C33" s="388"/>
      <c r="D33" s="389"/>
      <c r="E33" s="390"/>
      <c r="F33" s="63"/>
      <c r="G33" s="67"/>
      <c r="H33" s="67"/>
      <c r="I33" s="67"/>
      <c r="J33" s="67"/>
      <c r="K33" s="67"/>
      <c r="L33" s="67"/>
      <c r="M33" s="67"/>
      <c r="N33" s="67"/>
      <c r="O33" s="67"/>
      <c r="P33" s="67"/>
      <c r="Q33" s="58"/>
      <c r="R33" s="219">
        <f t="shared" si="20"/>
        <v>0</v>
      </c>
      <c r="S33" s="249" t="e">
        <f t="shared" si="21"/>
        <v>#DIV/0!</v>
      </c>
      <c r="T33" s="263" t="e">
        <f t="shared" si="22"/>
        <v>#DIV/0!</v>
      </c>
    </row>
    <row r="34" spans="1:21" outlineLevel="1" x14ac:dyDescent="0.25">
      <c r="A34" s="383"/>
      <c r="B34" s="218" t="s">
        <v>199</v>
      </c>
      <c r="C34" s="388"/>
      <c r="D34" s="389"/>
      <c r="E34" s="390"/>
      <c r="F34" s="63"/>
      <c r="G34" s="67"/>
      <c r="H34" s="67"/>
      <c r="I34" s="67"/>
      <c r="J34" s="67"/>
      <c r="K34" s="67"/>
      <c r="L34" s="67"/>
      <c r="M34" s="67"/>
      <c r="N34" s="67"/>
      <c r="O34" s="67"/>
      <c r="P34" s="67"/>
      <c r="Q34" s="58"/>
      <c r="R34" s="219">
        <f t="shared" si="20"/>
        <v>0</v>
      </c>
      <c r="S34" s="249" t="e">
        <f t="shared" si="21"/>
        <v>#DIV/0!</v>
      </c>
      <c r="T34" s="263" t="e">
        <f t="shared" si="22"/>
        <v>#DIV/0!</v>
      </c>
    </row>
    <row r="35" spans="1:21" outlineLevel="1" x14ac:dyDescent="0.25">
      <c r="A35" s="383"/>
      <c r="B35" s="218" t="s">
        <v>200</v>
      </c>
      <c r="C35" s="388"/>
      <c r="D35" s="389"/>
      <c r="E35" s="390"/>
      <c r="F35" s="63"/>
      <c r="G35" s="67"/>
      <c r="H35" s="67"/>
      <c r="I35" s="67"/>
      <c r="J35" s="67"/>
      <c r="K35" s="67"/>
      <c r="L35" s="67"/>
      <c r="M35" s="67"/>
      <c r="N35" s="67"/>
      <c r="O35" s="67"/>
      <c r="P35" s="67"/>
      <c r="Q35" s="58"/>
      <c r="R35" s="219">
        <f t="shared" si="20"/>
        <v>0</v>
      </c>
      <c r="S35" s="249" t="e">
        <f t="shared" si="21"/>
        <v>#DIV/0!</v>
      </c>
      <c r="T35" s="263" t="e">
        <f t="shared" si="22"/>
        <v>#DIV/0!</v>
      </c>
    </row>
    <row r="36" spans="1:21" outlineLevel="1" x14ac:dyDescent="0.25">
      <c r="A36" s="383"/>
      <c r="B36" s="218" t="s">
        <v>201</v>
      </c>
      <c r="C36" s="388"/>
      <c r="D36" s="389"/>
      <c r="E36" s="390"/>
      <c r="F36" s="63"/>
      <c r="G36" s="67"/>
      <c r="H36" s="67"/>
      <c r="I36" s="67"/>
      <c r="J36" s="67"/>
      <c r="K36" s="67"/>
      <c r="L36" s="67"/>
      <c r="M36" s="67"/>
      <c r="N36" s="67"/>
      <c r="O36" s="67"/>
      <c r="P36" s="67"/>
      <c r="Q36" s="58"/>
      <c r="R36" s="219">
        <f t="shared" si="20"/>
        <v>0</v>
      </c>
      <c r="S36" s="249" t="e">
        <f t="shared" si="21"/>
        <v>#DIV/0!</v>
      </c>
      <c r="T36" s="263" t="e">
        <f t="shared" si="22"/>
        <v>#DIV/0!</v>
      </c>
    </row>
    <row r="37" spans="1:21" outlineLevel="1" x14ac:dyDescent="0.25">
      <c r="A37" s="383"/>
      <c r="B37" s="218" t="s">
        <v>202</v>
      </c>
      <c r="C37" s="388"/>
      <c r="D37" s="389"/>
      <c r="E37" s="390"/>
      <c r="F37" s="63"/>
      <c r="G37" s="67"/>
      <c r="H37" s="67"/>
      <c r="I37" s="67"/>
      <c r="J37" s="67"/>
      <c r="K37" s="67"/>
      <c r="L37" s="67"/>
      <c r="M37" s="67"/>
      <c r="N37" s="67"/>
      <c r="O37" s="67"/>
      <c r="P37" s="67"/>
      <c r="Q37" s="58"/>
      <c r="R37" s="219">
        <f t="shared" si="20"/>
        <v>0</v>
      </c>
      <c r="S37" s="249" t="e">
        <f t="shared" si="21"/>
        <v>#DIV/0!</v>
      </c>
      <c r="T37" s="263" t="e">
        <f t="shared" si="22"/>
        <v>#DIV/0!</v>
      </c>
    </row>
    <row r="38" spans="1:21" outlineLevel="1" x14ac:dyDescent="0.25">
      <c r="A38" s="383"/>
      <c r="B38" s="218" t="s">
        <v>203</v>
      </c>
      <c r="C38" s="388"/>
      <c r="D38" s="389"/>
      <c r="E38" s="390"/>
      <c r="F38" s="63"/>
      <c r="G38" s="67"/>
      <c r="H38" s="67"/>
      <c r="I38" s="67"/>
      <c r="J38" s="67"/>
      <c r="K38" s="67"/>
      <c r="L38" s="67"/>
      <c r="M38" s="67"/>
      <c r="N38" s="67"/>
      <c r="O38" s="67"/>
      <c r="P38" s="67"/>
      <c r="Q38" s="58"/>
      <c r="R38" s="219">
        <f t="shared" si="20"/>
        <v>0</v>
      </c>
      <c r="S38" s="249" t="e">
        <f t="shared" si="21"/>
        <v>#DIV/0!</v>
      </c>
      <c r="T38" s="263" t="e">
        <f t="shared" si="22"/>
        <v>#DIV/0!</v>
      </c>
    </row>
    <row r="39" spans="1:21" outlineLevel="1" x14ac:dyDescent="0.25">
      <c r="A39" s="383"/>
      <c r="B39" s="218" t="s">
        <v>204</v>
      </c>
      <c r="C39" s="388"/>
      <c r="D39" s="389"/>
      <c r="E39" s="390"/>
      <c r="F39" s="63"/>
      <c r="G39" s="67"/>
      <c r="H39" s="67"/>
      <c r="I39" s="67"/>
      <c r="J39" s="67"/>
      <c r="K39" s="67"/>
      <c r="L39" s="67"/>
      <c r="M39" s="67"/>
      <c r="N39" s="67"/>
      <c r="O39" s="67"/>
      <c r="P39" s="67"/>
      <c r="Q39" s="58"/>
      <c r="R39" s="219">
        <f t="shared" si="20"/>
        <v>0</v>
      </c>
      <c r="S39" s="249" t="e">
        <f t="shared" si="21"/>
        <v>#DIV/0!</v>
      </c>
      <c r="T39" s="263" t="e">
        <f t="shared" si="22"/>
        <v>#DIV/0!</v>
      </c>
    </row>
    <row r="40" spans="1:21" outlineLevel="1" x14ac:dyDescent="0.25">
      <c r="A40" s="383"/>
      <c r="B40" s="218" t="s">
        <v>205</v>
      </c>
      <c r="C40" s="388"/>
      <c r="D40" s="389"/>
      <c r="E40" s="390"/>
      <c r="F40" s="63"/>
      <c r="G40" s="67"/>
      <c r="H40" s="67"/>
      <c r="I40" s="67"/>
      <c r="J40" s="67"/>
      <c r="K40" s="67"/>
      <c r="L40" s="67"/>
      <c r="M40" s="67"/>
      <c r="N40" s="67"/>
      <c r="O40" s="67"/>
      <c r="P40" s="67"/>
      <c r="Q40" s="58"/>
      <c r="R40" s="219">
        <f t="shared" si="20"/>
        <v>0</v>
      </c>
      <c r="S40" s="249" t="e">
        <f t="shared" si="21"/>
        <v>#DIV/0!</v>
      </c>
      <c r="T40" s="263" t="e">
        <f t="shared" si="22"/>
        <v>#DIV/0!</v>
      </c>
    </row>
    <row r="41" spans="1:21" outlineLevel="1" x14ac:dyDescent="0.25">
      <c r="A41" s="383"/>
      <c r="B41" s="218" t="s">
        <v>206</v>
      </c>
      <c r="C41" s="388"/>
      <c r="D41" s="389"/>
      <c r="E41" s="390"/>
      <c r="F41" s="63"/>
      <c r="G41" s="67"/>
      <c r="H41" s="67"/>
      <c r="I41" s="67"/>
      <c r="J41" s="67"/>
      <c r="K41" s="67"/>
      <c r="L41" s="67"/>
      <c r="M41" s="67"/>
      <c r="N41" s="67"/>
      <c r="O41" s="67"/>
      <c r="P41" s="67"/>
      <c r="Q41" s="58"/>
      <c r="R41" s="219">
        <f t="shared" si="20"/>
        <v>0</v>
      </c>
      <c r="S41" s="249" t="e">
        <f t="shared" si="21"/>
        <v>#DIV/0!</v>
      </c>
      <c r="T41" s="263" t="e">
        <f t="shared" si="22"/>
        <v>#DIV/0!</v>
      </c>
    </row>
    <row r="42" spans="1:21" outlineLevel="1" x14ac:dyDescent="0.25">
      <c r="A42" s="383"/>
      <c r="B42" s="218" t="s">
        <v>207</v>
      </c>
      <c r="C42" s="388"/>
      <c r="D42" s="389"/>
      <c r="E42" s="390"/>
      <c r="F42" s="63"/>
      <c r="G42" s="67"/>
      <c r="H42" s="67"/>
      <c r="I42" s="67"/>
      <c r="J42" s="67"/>
      <c r="K42" s="67"/>
      <c r="L42" s="67"/>
      <c r="M42" s="67"/>
      <c r="N42" s="67"/>
      <c r="O42" s="67"/>
      <c r="P42" s="67"/>
      <c r="Q42" s="58"/>
      <c r="R42" s="219">
        <f t="shared" si="20"/>
        <v>0</v>
      </c>
      <c r="S42" s="249" t="e">
        <f t="shared" si="21"/>
        <v>#DIV/0!</v>
      </c>
      <c r="T42" s="263" t="e">
        <f>S42-S26</f>
        <v>#DIV/0!</v>
      </c>
    </row>
    <row r="43" spans="1:21" x14ac:dyDescent="0.25">
      <c r="A43" s="6"/>
      <c r="B43" s="7"/>
      <c r="C43" s="37"/>
      <c r="D43" s="38"/>
      <c r="E43" s="39"/>
      <c r="F43" s="13"/>
      <c r="G43" s="13"/>
      <c r="H43" s="13"/>
      <c r="I43" s="13"/>
      <c r="J43" s="13"/>
      <c r="K43" s="13"/>
      <c r="L43" s="13"/>
      <c r="M43" s="13"/>
      <c r="N43" s="13"/>
      <c r="O43" s="13"/>
      <c r="P43" s="13"/>
      <c r="Q43" s="13"/>
      <c r="R43" s="17"/>
    </row>
    <row r="44" spans="1:21" s="126" customFormat="1" ht="12.75" x14ac:dyDescent="0.2">
      <c r="A44" s="127"/>
      <c r="B44" s="233" t="s">
        <v>56</v>
      </c>
      <c r="C44" s="234"/>
      <c r="D44" s="235"/>
      <c r="E44" s="236"/>
      <c r="F44" s="237">
        <f>F45/F$8</f>
        <v>0.50153846153846149</v>
      </c>
      <c r="G44" s="238">
        <f t="shared" ref="G44:R44" si="23">G45/G$8</f>
        <v>0.50153846153846149</v>
      </c>
      <c r="H44" s="238">
        <f t="shared" si="23"/>
        <v>0.46692307692307689</v>
      </c>
      <c r="I44" s="238">
        <f t="shared" si="23"/>
        <v>0.50153846153846149</v>
      </c>
      <c r="J44" s="238">
        <f t="shared" si="23"/>
        <v>0.50153846153846149</v>
      </c>
      <c r="K44" s="238">
        <f t="shared" si="23"/>
        <v>0.46692307692307689</v>
      </c>
      <c r="L44" s="238">
        <f t="shared" si="23"/>
        <v>0.50153846153846149</v>
      </c>
      <c r="M44" s="238">
        <f t="shared" si="23"/>
        <v>0.50153846153846149</v>
      </c>
      <c r="N44" s="238">
        <f t="shared" si="23"/>
        <v>0.46692307692307689</v>
      </c>
      <c r="O44" s="238">
        <f t="shared" si="23"/>
        <v>0.50153846153846149</v>
      </c>
      <c r="P44" s="238">
        <f t="shared" si="23"/>
        <v>0.50153846153846149</v>
      </c>
      <c r="Q44" s="239">
        <f t="shared" si="23"/>
        <v>0.46692307692307689</v>
      </c>
      <c r="R44" s="240">
        <f t="shared" si="23"/>
        <v>0.49</v>
      </c>
      <c r="S44" s="257"/>
      <c r="T44" s="257"/>
      <c r="U44" s="270"/>
    </row>
    <row r="45" spans="1:21" s="137" customFormat="1" ht="15.75" x14ac:dyDescent="0.25">
      <c r="A45" s="128"/>
      <c r="B45" s="129" t="s">
        <v>57</v>
      </c>
      <c r="C45" s="130"/>
      <c r="D45" s="131"/>
      <c r="E45" s="132"/>
      <c r="F45" s="133">
        <f>F8-F13</f>
        <v>41627.692307692305</v>
      </c>
      <c r="G45" s="134">
        <f t="shared" ref="G45:Q45" si="24">G8-G13</f>
        <v>41627.692307692305</v>
      </c>
      <c r="H45" s="134">
        <f t="shared" si="24"/>
        <v>38754.615384615383</v>
      </c>
      <c r="I45" s="134">
        <f t="shared" si="24"/>
        <v>41627.692307692305</v>
      </c>
      <c r="J45" s="134">
        <f t="shared" si="24"/>
        <v>41627.692307692305</v>
      </c>
      <c r="K45" s="134">
        <f t="shared" si="24"/>
        <v>38754.615384615383</v>
      </c>
      <c r="L45" s="134">
        <f t="shared" si="24"/>
        <v>41627.692307692305</v>
      </c>
      <c r="M45" s="134">
        <f t="shared" si="24"/>
        <v>41627.692307692305</v>
      </c>
      <c r="N45" s="134">
        <f t="shared" si="24"/>
        <v>38754.615384615383</v>
      </c>
      <c r="O45" s="134">
        <f t="shared" si="24"/>
        <v>41627.692307692305</v>
      </c>
      <c r="P45" s="134">
        <f t="shared" si="24"/>
        <v>41627.692307692305</v>
      </c>
      <c r="Q45" s="135">
        <f t="shared" si="24"/>
        <v>38754.615384615383</v>
      </c>
      <c r="R45" s="136">
        <f>SUM(F45:Q45)</f>
        <v>488040</v>
      </c>
      <c r="S45" s="258"/>
      <c r="T45" s="258"/>
      <c r="U45" s="271"/>
    </row>
    <row r="46" spans="1:21" s="126" customFormat="1" ht="12.75" x14ac:dyDescent="0.2">
      <c r="A46" s="327"/>
      <c r="B46" s="241" t="s">
        <v>58</v>
      </c>
      <c r="C46" s="242"/>
      <c r="D46" s="243"/>
      <c r="E46" s="244"/>
      <c r="F46" s="245">
        <f>F47/F$8</f>
        <v>0</v>
      </c>
      <c r="G46" s="246">
        <f t="shared" ref="G46:R46" si="25">G47/G$8</f>
        <v>0</v>
      </c>
      <c r="H46" s="246">
        <f t="shared" si="25"/>
        <v>0</v>
      </c>
      <c r="I46" s="246">
        <f t="shared" si="25"/>
        <v>0</v>
      </c>
      <c r="J46" s="246">
        <f t="shared" si="25"/>
        <v>0</v>
      </c>
      <c r="K46" s="246">
        <f t="shared" si="25"/>
        <v>0</v>
      </c>
      <c r="L46" s="246">
        <f t="shared" si="25"/>
        <v>0</v>
      </c>
      <c r="M46" s="246">
        <f t="shared" si="25"/>
        <v>0</v>
      </c>
      <c r="N46" s="246">
        <f t="shared" si="25"/>
        <v>0</v>
      </c>
      <c r="O46" s="246">
        <f t="shared" si="25"/>
        <v>0</v>
      </c>
      <c r="P46" s="246">
        <f t="shared" si="25"/>
        <v>0</v>
      </c>
      <c r="Q46" s="247">
        <f t="shared" si="25"/>
        <v>0</v>
      </c>
      <c r="R46" s="248">
        <f t="shared" si="25"/>
        <v>0</v>
      </c>
      <c r="S46" s="257"/>
      <c r="T46" s="257"/>
      <c r="U46" s="270"/>
    </row>
    <row r="47" spans="1:21" s="137" customFormat="1" ht="31.5" x14ac:dyDescent="0.25">
      <c r="A47" s="328"/>
      <c r="B47" s="194" t="s">
        <v>59</v>
      </c>
      <c r="C47" s="195"/>
      <c r="D47" s="196"/>
      <c r="E47" s="197"/>
      <c r="F47" s="198">
        <f>F10-F29</f>
        <v>0</v>
      </c>
      <c r="G47" s="199">
        <f t="shared" ref="G47:R47" si="26">G10-G29</f>
        <v>0</v>
      </c>
      <c r="H47" s="199">
        <f t="shared" si="26"/>
        <v>0</v>
      </c>
      <c r="I47" s="199">
        <f t="shared" si="26"/>
        <v>0</v>
      </c>
      <c r="J47" s="199">
        <f t="shared" si="26"/>
        <v>0</v>
      </c>
      <c r="K47" s="199">
        <f t="shared" si="26"/>
        <v>0</v>
      </c>
      <c r="L47" s="199">
        <f t="shared" si="26"/>
        <v>0</v>
      </c>
      <c r="M47" s="199">
        <f t="shared" si="26"/>
        <v>0</v>
      </c>
      <c r="N47" s="199">
        <f t="shared" si="26"/>
        <v>0</v>
      </c>
      <c r="O47" s="199">
        <f t="shared" si="26"/>
        <v>0</v>
      </c>
      <c r="P47" s="199">
        <f t="shared" si="26"/>
        <v>0</v>
      </c>
      <c r="Q47" s="200">
        <f t="shared" si="26"/>
        <v>0</v>
      </c>
      <c r="R47" s="201">
        <f t="shared" si="26"/>
        <v>0</v>
      </c>
      <c r="S47" s="258"/>
      <c r="T47" s="258"/>
      <c r="U47" s="271"/>
    </row>
    <row r="48" spans="1:21" x14ac:dyDescent="0.25">
      <c r="A48" s="8"/>
      <c r="B48" s="7"/>
      <c r="C48" s="37"/>
      <c r="D48" s="38"/>
      <c r="E48" s="39"/>
      <c r="F48" s="13"/>
      <c r="G48" s="13"/>
      <c r="H48" s="13"/>
      <c r="I48" s="13"/>
      <c r="J48" s="13"/>
      <c r="K48" s="13"/>
      <c r="L48" s="13"/>
      <c r="M48" s="13"/>
      <c r="N48" s="13"/>
      <c r="O48" s="13"/>
      <c r="P48" s="13"/>
      <c r="Q48" s="13"/>
      <c r="R48" s="17"/>
    </row>
    <row r="49" spans="1:21" s="45" customFormat="1" ht="12.75" x14ac:dyDescent="0.2">
      <c r="A49" s="384" t="s">
        <v>5</v>
      </c>
      <c r="B49" s="26" t="s">
        <v>24</v>
      </c>
      <c r="C49" s="69">
        <f>IF('Sales &amp; Marketing'!$B$5="use","see monthly",SUM(C51:C55))</f>
        <v>6.5000000000000002E-2</v>
      </c>
      <c r="D49" s="77"/>
      <c r="E49" s="29"/>
      <c r="F49" s="88">
        <f t="shared" ref="F49:R49" si="27">F50/F$8</f>
        <v>6.5000000000000002E-2</v>
      </c>
      <c r="G49" s="89">
        <f t="shared" si="27"/>
        <v>6.5000000000000002E-2</v>
      </c>
      <c r="H49" s="89">
        <f t="shared" si="27"/>
        <v>6.5000000000000002E-2</v>
      </c>
      <c r="I49" s="89">
        <f t="shared" si="27"/>
        <v>6.5000000000000002E-2</v>
      </c>
      <c r="J49" s="89">
        <f t="shared" si="27"/>
        <v>6.5000000000000002E-2</v>
      </c>
      <c r="K49" s="89">
        <f t="shared" si="27"/>
        <v>6.5000000000000002E-2</v>
      </c>
      <c r="L49" s="89">
        <f t="shared" si="27"/>
        <v>6.5000000000000002E-2</v>
      </c>
      <c r="M49" s="89">
        <f t="shared" si="27"/>
        <v>6.5000000000000002E-2</v>
      </c>
      <c r="N49" s="89">
        <f t="shared" si="27"/>
        <v>6.5000000000000002E-2</v>
      </c>
      <c r="O49" s="89">
        <f t="shared" si="27"/>
        <v>6.5000000000000002E-2</v>
      </c>
      <c r="P49" s="89">
        <f t="shared" si="27"/>
        <v>6.5000000000000002E-2</v>
      </c>
      <c r="Q49" s="90">
        <f t="shared" si="27"/>
        <v>6.5000000000000002E-2</v>
      </c>
      <c r="R49" s="91">
        <f t="shared" si="27"/>
        <v>6.5000000000000002E-2</v>
      </c>
      <c r="S49" s="259"/>
      <c r="T49" s="259"/>
      <c r="U49" s="251"/>
    </row>
    <row r="50" spans="1:21" s="2" customFormat="1" x14ac:dyDescent="0.25">
      <c r="A50" s="384"/>
      <c r="B50" s="48" t="s">
        <v>25</v>
      </c>
      <c r="C50" s="76"/>
      <c r="D50" s="73"/>
      <c r="E50" s="50"/>
      <c r="F50" s="84">
        <f>SUM(F51:F55)</f>
        <v>5395</v>
      </c>
      <c r="G50" s="68">
        <f t="shared" ref="G50:Q50" si="28">SUM(G51:G55)</f>
        <v>5395</v>
      </c>
      <c r="H50" s="68">
        <f t="shared" si="28"/>
        <v>5395</v>
      </c>
      <c r="I50" s="68">
        <f t="shared" si="28"/>
        <v>5395</v>
      </c>
      <c r="J50" s="68">
        <f t="shared" si="28"/>
        <v>5395</v>
      </c>
      <c r="K50" s="68">
        <f t="shared" si="28"/>
        <v>5395</v>
      </c>
      <c r="L50" s="68">
        <f t="shared" si="28"/>
        <v>5395</v>
      </c>
      <c r="M50" s="68">
        <f t="shared" si="28"/>
        <v>5395</v>
      </c>
      <c r="N50" s="68">
        <f t="shared" si="28"/>
        <v>5395</v>
      </c>
      <c r="O50" s="68">
        <f t="shared" si="28"/>
        <v>5395</v>
      </c>
      <c r="P50" s="68">
        <f t="shared" si="28"/>
        <v>5395</v>
      </c>
      <c r="Q50" s="59">
        <f t="shared" si="28"/>
        <v>5395</v>
      </c>
      <c r="R50" s="60">
        <f>SUM(F50:Q50)</f>
        <v>64740</v>
      </c>
      <c r="S50" s="252">
        <f t="shared" ref="S50" si="29">R50/$R$8</f>
        <v>6.5000000000000002E-2</v>
      </c>
      <c r="T50" s="262"/>
      <c r="U50" s="272"/>
    </row>
    <row r="51" spans="1:21" outlineLevel="1" x14ac:dyDescent="0.25">
      <c r="A51" s="384"/>
      <c r="B51" s="46" t="s">
        <v>188</v>
      </c>
      <c r="C51" s="71">
        <v>0</v>
      </c>
      <c r="D51" s="74"/>
      <c r="E51" s="47"/>
      <c r="F51" s="62">
        <f t="shared" ref="F51:Q53" si="30">IF($E51&gt;0,$E51,IF($D51&gt;0,$D51*F$8,$C51*F$8))</f>
        <v>0</v>
      </c>
      <c r="G51" s="66">
        <f t="shared" si="30"/>
        <v>0</v>
      </c>
      <c r="H51" s="66">
        <f t="shared" si="30"/>
        <v>0</v>
      </c>
      <c r="I51" s="66">
        <f t="shared" si="30"/>
        <v>0</v>
      </c>
      <c r="J51" s="66">
        <f t="shared" si="30"/>
        <v>0</v>
      </c>
      <c r="K51" s="66">
        <f t="shared" si="30"/>
        <v>0</v>
      </c>
      <c r="L51" s="66">
        <f t="shared" si="30"/>
        <v>0</v>
      </c>
      <c r="M51" s="66">
        <f t="shared" si="30"/>
        <v>0</v>
      </c>
      <c r="N51" s="66">
        <f t="shared" si="30"/>
        <v>0</v>
      </c>
      <c r="O51" s="66">
        <f t="shared" si="30"/>
        <v>0</v>
      </c>
      <c r="P51" s="66">
        <f t="shared" si="30"/>
        <v>0</v>
      </c>
      <c r="Q51" s="56">
        <f t="shared" si="30"/>
        <v>0</v>
      </c>
      <c r="R51" s="57">
        <f>SUM(F51:Q51)</f>
        <v>0</v>
      </c>
      <c r="S51" s="254">
        <f t="shared" ref="S51:S55" si="31">R51/$R$8</f>
        <v>0</v>
      </c>
      <c r="T51" s="263"/>
    </row>
    <row r="52" spans="1:21" outlineLevel="1" x14ac:dyDescent="0.25">
      <c r="A52" s="384"/>
      <c r="B52" s="46" t="s">
        <v>189</v>
      </c>
      <c r="C52" s="71"/>
      <c r="D52" s="74"/>
      <c r="E52" s="47"/>
      <c r="F52" s="62">
        <f t="shared" si="30"/>
        <v>0</v>
      </c>
      <c r="G52" s="66">
        <f t="shared" si="30"/>
        <v>0</v>
      </c>
      <c r="H52" s="66">
        <f t="shared" si="30"/>
        <v>0</v>
      </c>
      <c r="I52" s="66">
        <f t="shared" si="30"/>
        <v>0</v>
      </c>
      <c r="J52" s="66">
        <f t="shared" si="30"/>
        <v>0</v>
      </c>
      <c r="K52" s="66">
        <f t="shared" si="30"/>
        <v>0</v>
      </c>
      <c r="L52" s="66">
        <f t="shared" si="30"/>
        <v>0</v>
      </c>
      <c r="M52" s="66">
        <f t="shared" si="30"/>
        <v>0</v>
      </c>
      <c r="N52" s="66">
        <f t="shared" si="30"/>
        <v>0</v>
      </c>
      <c r="O52" s="66">
        <f t="shared" si="30"/>
        <v>0</v>
      </c>
      <c r="P52" s="66">
        <f t="shared" si="30"/>
        <v>0</v>
      </c>
      <c r="Q52" s="56">
        <f t="shared" si="30"/>
        <v>0</v>
      </c>
      <c r="R52" s="57">
        <f t="shared" ref="R52:R55" si="32">SUM(F52:Q52)</f>
        <v>0</v>
      </c>
      <c r="S52" s="254">
        <f t="shared" si="31"/>
        <v>0</v>
      </c>
    </row>
    <row r="53" spans="1:21" outlineLevel="1" x14ac:dyDescent="0.25">
      <c r="A53" s="384"/>
      <c r="B53" s="46" t="s">
        <v>190</v>
      </c>
      <c r="C53" s="71">
        <v>5.0000000000000001E-3</v>
      </c>
      <c r="D53" s="74"/>
      <c r="E53" s="47"/>
      <c r="F53" s="62">
        <f t="shared" si="30"/>
        <v>415</v>
      </c>
      <c r="G53" s="66">
        <f t="shared" si="30"/>
        <v>415</v>
      </c>
      <c r="H53" s="66">
        <f t="shared" si="30"/>
        <v>415</v>
      </c>
      <c r="I53" s="66">
        <f t="shared" si="30"/>
        <v>415</v>
      </c>
      <c r="J53" s="66">
        <f t="shared" si="30"/>
        <v>415</v>
      </c>
      <c r="K53" s="66">
        <f t="shared" si="30"/>
        <v>415</v>
      </c>
      <c r="L53" s="66">
        <f t="shared" si="30"/>
        <v>415</v>
      </c>
      <c r="M53" s="66">
        <f t="shared" si="30"/>
        <v>415</v>
      </c>
      <c r="N53" s="66">
        <f t="shared" si="30"/>
        <v>415</v>
      </c>
      <c r="O53" s="66">
        <f t="shared" si="30"/>
        <v>415</v>
      </c>
      <c r="P53" s="66">
        <f t="shared" si="30"/>
        <v>415</v>
      </c>
      <c r="Q53" s="56">
        <f t="shared" si="30"/>
        <v>415</v>
      </c>
      <c r="R53" s="57">
        <f t="shared" si="32"/>
        <v>4980</v>
      </c>
      <c r="S53" s="254">
        <f t="shared" si="31"/>
        <v>5.0000000000000001E-3</v>
      </c>
    </row>
    <row r="54" spans="1:21" outlineLevel="1" x14ac:dyDescent="0.25">
      <c r="A54" s="384"/>
      <c r="B54" s="46" t="s">
        <v>191</v>
      </c>
      <c r="C54" s="71">
        <v>0.05</v>
      </c>
      <c r="D54" s="74"/>
      <c r="E54" s="47"/>
      <c r="F54" s="62">
        <f>IF('Sales &amp; Marketing'!$B$5="use",'Sales &amp; Marketing'!C9,IF($E54&gt;0,$E54,IF($D54&gt;0,$D54*F$8,$C54*F$8)))</f>
        <v>4150</v>
      </c>
      <c r="G54" s="66">
        <f>IF('Sales &amp; Marketing'!$B$5="use",'Sales &amp; Marketing'!D9,IF($E54&gt;0,$E54,IF($D54&gt;0,$D54*G$8,$C54*G$8)))</f>
        <v>4150</v>
      </c>
      <c r="H54" s="66">
        <f>IF('Sales &amp; Marketing'!$B$5="use",'Sales &amp; Marketing'!E9,IF($E54&gt;0,$E54,IF($D54&gt;0,$D54*H$8,$C54*H$8)))</f>
        <v>4150</v>
      </c>
      <c r="I54" s="66">
        <f>IF('Sales &amp; Marketing'!$B$5="use",'Sales &amp; Marketing'!F9,IF($E54&gt;0,$E54,IF($D54&gt;0,$D54*I$8,$C54*I$8)))</f>
        <v>4150</v>
      </c>
      <c r="J54" s="66">
        <f>IF('Sales &amp; Marketing'!$B$5="use",'Sales &amp; Marketing'!G9,IF($E54&gt;0,$E54,IF($D54&gt;0,$D54*J$8,$C54*J$8)))</f>
        <v>4150</v>
      </c>
      <c r="K54" s="66">
        <f>IF('Sales &amp; Marketing'!$B$5="use",'Sales &amp; Marketing'!H9,IF($E54&gt;0,$E54,IF($D54&gt;0,$D54*K$8,$C54*K$8)))</f>
        <v>4150</v>
      </c>
      <c r="L54" s="66">
        <f>IF('Sales &amp; Marketing'!$B$5="use",'Sales &amp; Marketing'!I9,IF($E54&gt;0,$E54,IF($D54&gt;0,$D54*L$8,$C54*L$8)))</f>
        <v>4150</v>
      </c>
      <c r="M54" s="66">
        <f>IF('Sales &amp; Marketing'!$B$5="use",'Sales &amp; Marketing'!J9,IF($E54&gt;0,$E54,IF($D54&gt;0,$D54*M$8,$C54*M$8)))</f>
        <v>4150</v>
      </c>
      <c r="N54" s="66">
        <f>IF('Sales &amp; Marketing'!$B$5="use",'Sales &amp; Marketing'!K9,IF($E54&gt;0,$E54,IF($D54&gt;0,$D54*N$8,$C54*N$8)))</f>
        <v>4150</v>
      </c>
      <c r="O54" s="66">
        <f>IF('Sales &amp; Marketing'!$B$5="use",'Sales &amp; Marketing'!L9,IF($E54&gt;0,$E54,IF($D54&gt;0,$D54*O$8,$C54*O$8)))</f>
        <v>4150</v>
      </c>
      <c r="P54" s="66">
        <f>IF('Sales &amp; Marketing'!$B$5="use",'Sales &amp; Marketing'!M9,IF($E54&gt;0,$E54,IF($D54&gt;0,$D54*P$8,$C54*P$8)))</f>
        <v>4150</v>
      </c>
      <c r="Q54" s="56">
        <f>IF('Sales &amp; Marketing'!$B$5="use",'Sales &amp; Marketing'!N9,IF($E54&gt;0,$E54,IF($D54&gt;0,$D54*Q$8,$C54*Q$8)))</f>
        <v>4150</v>
      </c>
      <c r="R54" s="57">
        <f t="shared" si="32"/>
        <v>49800</v>
      </c>
      <c r="S54" s="254">
        <f t="shared" si="31"/>
        <v>0.05</v>
      </c>
    </row>
    <row r="55" spans="1:21" outlineLevel="1" x14ac:dyDescent="0.25">
      <c r="A55" s="384"/>
      <c r="B55" s="46" t="s">
        <v>192</v>
      </c>
      <c r="C55" s="71">
        <v>0.01</v>
      </c>
      <c r="D55" s="74"/>
      <c r="E55" s="47"/>
      <c r="F55" s="62">
        <f>IF('Sales &amp; Marketing'!$B$5="use",'Sales &amp; Marketing'!C10,IF($E55&gt;0,$E55,IF($D55&gt;0,$D55*F$8,$C55*F$8)))</f>
        <v>830</v>
      </c>
      <c r="G55" s="66">
        <f>IF('Sales &amp; Marketing'!$B$5="use",'Sales &amp; Marketing'!D10,IF($E55&gt;0,$E55,IF($D55&gt;0,$D55*G$8,$C55*G$8)))</f>
        <v>830</v>
      </c>
      <c r="H55" s="66">
        <f>IF('Sales &amp; Marketing'!$B$5="use",'Sales &amp; Marketing'!E10,IF($E55&gt;0,$E55,IF($D55&gt;0,$D55*H$8,$C55*H$8)))</f>
        <v>830</v>
      </c>
      <c r="I55" s="66">
        <f>IF('Sales &amp; Marketing'!$B$5="use",'Sales &amp; Marketing'!F10,IF($E55&gt;0,$E55,IF($D55&gt;0,$D55*I$8,$C55*I$8)))</f>
        <v>830</v>
      </c>
      <c r="J55" s="66">
        <f>IF('Sales &amp; Marketing'!$B$5="use",'Sales &amp; Marketing'!G10,IF($E55&gt;0,$E55,IF($D55&gt;0,$D55*J$8,$C55*J$8)))</f>
        <v>830</v>
      </c>
      <c r="K55" s="66">
        <f>IF('Sales &amp; Marketing'!$B$5="use",'Sales &amp; Marketing'!H10,IF($E55&gt;0,$E55,IF($D55&gt;0,$D55*K$8,$C55*K$8)))</f>
        <v>830</v>
      </c>
      <c r="L55" s="66">
        <f>IF('Sales &amp; Marketing'!$B$5="use",'Sales &amp; Marketing'!I10,IF($E55&gt;0,$E55,IF($D55&gt;0,$D55*L$8,$C55*L$8)))</f>
        <v>830</v>
      </c>
      <c r="M55" s="66">
        <f>IF('Sales &amp; Marketing'!$B$5="use",'Sales &amp; Marketing'!J10,IF($E55&gt;0,$E55,IF($D55&gt;0,$D55*M$8,$C55*M$8)))</f>
        <v>830</v>
      </c>
      <c r="N55" s="66">
        <f>IF('Sales &amp; Marketing'!$B$5="use",'Sales &amp; Marketing'!K10,IF($E55&gt;0,$E55,IF($D55&gt;0,$D55*N$8,$C55*N$8)))</f>
        <v>830</v>
      </c>
      <c r="O55" s="66">
        <f>IF('Sales &amp; Marketing'!$B$5="use",'Sales &amp; Marketing'!L10,IF($E55&gt;0,$E55,IF($D55&gt;0,$D55*O$8,$C55*O$8)))</f>
        <v>830</v>
      </c>
      <c r="P55" s="66">
        <f>IF('Sales &amp; Marketing'!$B$5="use",'Sales &amp; Marketing'!M10,IF($E55&gt;0,$E55,IF($D55&gt;0,$D55*P$8,$C55*P$8)))</f>
        <v>830</v>
      </c>
      <c r="Q55" s="56">
        <f>IF('Sales &amp; Marketing'!$B$5="use",'Sales &amp; Marketing'!N10,IF($E55&gt;0,$E55,IF($D55&gt;0,$D55*Q$8,$C55*Q$8)))</f>
        <v>830</v>
      </c>
      <c r="R55" s="57">
        <f t="shared" si="32"/>
        <v>9960</v>
      </c>
      <c r="S55" s="254">
        <f t="shared" si="31"/>
        <v>0.01</v>
      </c>
    </row>
    <row r="56" spans="1:21" x14ac:dyDescent="0.25">
      <c r="A56" s="8"/>
      <c r="B56" s="7"/>
      <c r="C56" s="40"/>
      <c r="D56" s="38"/>
      <c r="E56" s="39"/>
      <c r="F56" s="13"/>
      <c r="G56" s="13"/>
      <c r="H56" s="13"/>
      <c r="I56" s="13"/>
      <c r="J56" s="13"/>
      <c r="K56" s="13"/>
      <c r="L56" s="13"/>
      <c r="M56" s="13"/>
      <c r="N56" s="13"/>
      <c r="O56" s="13"/>
      <c r="P56" s="13"/>
      <c r="Q56" s="13"/>
      <c r="R56" s="17"/>
    </row>
    <row r="57" spans="1:21" s="2" customFormat="1" ht="12.75" x14ac:dyDescent="0.2">
      <c r="A57" s="383" t="s">
        <v>4</v>
      </c>
      <c r="B57" s="202" t="s">
        <v>26</v>
      </c>
      <c r="C57" s="220"/>
      <c r="D57" s="204"/>
      <c r="E57" s="205"/>
      <c r="F57" s="206">
        <f t="shared" ref="F57:R57" si="33">F58/F$8</f>
        <v>0</v>
      </c>
      <c r="G57" s="207">
        <f t="shared" si="33"/>
        <v>0</v>
      </c>
      <c r="H57" s="207">
        <f t="shared" si="33"/>
        <v>0</v>
      </c>
      <c r="I57" s="207">
        <f t="shared" si="33"/>
        <v>0</v>
      </c>
      <c r="J57" s="207">
        <f t="shared" si="33"/>
        <v>0</v>
      </c>
      <c r="K57" s="207">
        <f t="shared" si="33"/>
        <v>0</v>
      </c>
      <c r="L57" s="207">
        <f t="shared" si="33"/>
        <v>0</v>
      </c>
      <c r="M57" s="207">
        <f t="shared" si="33"/>
        <v>0</v>
      </c>
      <c r="N57" s="207">
        <f t="shared" si="33"/>
        <v>0</v>
      </c>
      <c r="O57" s="207">
        <f t="shared" si="33"/>
        <v>0</v>
      </c>
      <c r="P57" s="207">
        <f t="shared" si="33"/>
        <v>0</v>
      </c>
      <c r="Q57" s="208">
        <f t="shared" si="33"/>
        <v>0</v>
      </c>
      <c r="R57" s="209">
        <f t="shared" si="33"/>
        <v>0</v>
      </c>
      <c r="S57" s="260"/>
      <c r="T57" s="260"/>
      <c r="U57" s="272"/>
    </row>
    <row r="58" spans="1:21" s="2" customFormat="1" x14ac:dyDescent="0.25">
      <c r="A58" s="383"/>
      <c r="B58" s="210" t="s">
        <v>27</v>
      </c>
      <c r="C58" s="211"/>
      <c r="D58" s="212"/>
      <c r="E58" s="213"/>
      <c r="F58" s="214">
        <f>SUM(F59:F63)</f>
        <v>0</v>
      </c>
      <c r="G58" s="215">
        <f t="shared" ref="G58:Q58" si="34">SUM(G59:G63)</f>
        <v>0</v>
      </c>
      <c r="H58" s="215">
        <f t="shared" si="34"/>
        <v>0</v>
      </c>
      <c r="I58" s="215">
        <f t="shared" si="34"/>
        <v>0</v>
      </c>
      <c r="J58" s="215">
        <f t="shared" si="34"/>
        <v>0</v>
      </c>
      <c r="K58" s="215">
        <f t="shared" si="34"/>
        <v>0</v>
      </c>
      <c r="L58" s="215">
        <f t="shared" si="34"/>
        <v>0</v>
      </c>
      <c r="M58" s="215">
        <f t="shared" si="34"/>
        <v>0</v>
      </c>
      <c r="N58" s="215">
        <f t="shared" si="34"/>
        <v>0</v>
      </c>
      <c r="O58" s="215">
        <f t="shared" si="34"/>
        <v>0</v>
      </c>
      <c r="P58" s="215">
        <f t="shared" si="34"/>
        <v>0</v>
      </c>
      <c r="Q58" s="216">
        <f t="shared" si="34"/>
        <v>0</v>
      </c>
      <c r="R58" s="217">
        <f t="shared" ref="R58:R63" si="35">SUM(F58:Q58)</f>
        <v>0</v>
      </c>
      <c r="S58" s="252" t="e">
        <f>R58/$R$10</f>
        <v>#DIV/0!</v>
      </c>
      <c r="T58" s="262" t="e">
        <f>S58-S50</f>
        <v>#DIV/0!</v>
      </c>
      <c r="U58" s="265">
        <v>0.1</v>
      </c>
    </row>
    <row r="59" spans="1:21" ht="15" customHeight="1" outlineLevel="1" x14ac:dyDescent="0.25">
      <c r="A59" s="383"/>
      <c r="B59" s="218" t="s">
        <v>188</v>
      </c>
      <c r="C59" s="385" t="s">
        <v>114</v>
      </c>
      <c r="D59" s="386"/>
      <c r="E59" s="387"/>
      <c r="F59" s="63"/>
      <c r="G59" s="67"/>
      <c r="H59" s="67"/>
      <c r="I59" s="67"/>
      <c r="J59" s="67"/>
      <c r="K59" s="67"/>
      <c r="L59" s="67"/>
      <c r="M59" s="67"/>
      <c r="N59" s="67"/>
      <c r="O59" s="67"/>
      <c r="P59" s="67"/>
      <c r="Q59" s="58"/>
      <c r="R59" s="219">
        <f t="shared" si="35"/>
        <v>0</v>
      </c>
      <c r="S59" s="249" t="e">
        <f t="shared" ref="S59:S63" si="36">R59/$R$10</f>
        <v>#DIV/0!</v>
      </c>
      <c r="T59" s="263" t="e">
        <f t="shared" ref="T59:T63" si="37">S59-S51</f>
        <v>#DIV/0!</v>
      </c>
    </row>
    <row r="60" spans="1:21" outlineLevel="1" x14ac:dyDescent="0.25">
      <c r="A60" s="383"/>
      <c r="B60" s="218" t="s">
        <v>189</v>
      </c>
      <c r="C60" s="388"/>
      <c r="D60" s="389"/>
      <c r="E60" s="390"/>
      <c r="F60" s="63"/>
      <c r="G60" s="67"/>
      <c r="H60" s="67"/>
      <c r="I60" s="67"/>
      <c r="J60" s="67"/>
      <c r="K60" s="67"/>
      <c r="L60" s="67"/>
      <c r="M60" s="67"/>
      <c r="N60" s="67"/>
      <c r="O60" s="67"/>
      <c r="P60" s="67"/>
      <c r="Q60" s="58"/>
      <c r="R60" s="219">
        <f t="shared" si="35"/>
        <v>0</v>
      </c>
      <c r="S60" s="249" t="e">
        <f t="shared" si="36"/>
        <v>#DIV/0!</v>
      </c>
      <c r="T60" s="263" t="e">
        <f>S60-S52</f>
        <v>#DIV/0!</v>
      </c>
    </row>
    <row r="61" spans="1:21" outlineLevel="1" x14ac:dyDescent="0.25">
      <c r="A61" s="383"/>
      <c r="B61" s="218" t="s">
        <v>190</v>
      </c>
      <c r="C61" s="388"/>
      <c r="D61" s="389"/>
      <c r="E61" s="390"/>
      <c r="F61" s="63"/>
      <c r="G61" s="67"/>
      <c r="H61" s="67"/>
      <c r="I61" s="67"/>
      <c r="J61" s="67"/>
      <c r="K61" s="67"/>
      <c r="L61" s="67"/>
      <c r="M61" s="67"/>
      <c r="N61" s="67"/>
      <c r="O61" s="67"/>
      <c r="P61" s="67"/>
      <c r="Q61" s="58"/>
      <c r="R61" s="219">
        <f t="shared" si="35"/>
        <v>0</v>
      </c>
      <c r="S61" s="249" t="e">
        <f t="shared" si="36"/>
        <v>#DIV/0!</v>
      </c>
      <c r="T61" s="263" t="e">
        <f t="shared" si="37"/>
        <v>#DIV/0!</v>
      </c>
    </row>
    <row r="62" spans="1:21" outlineLevel="1" x14ac:dyDescent="0.25">
      <c r="A62" s="383"/>
      <c r="B62" s="218" t="s">
        <v>193</v>
      </c>
      <c r="C62" s="388"/>
      <c r="D62" s="389"/>
      <c r="E62" s="390"/>
      <c r="F62" s="63"/>
      <c r="G62" s="67"/>
      <c r="H62" s="67"/>
      <c r="I62" s="67"/>
      <c r="J62" s="67"/>
      <c r="K62" s="67"/>
      <c r="L62" s="67"/>
      <c r="M62" s="67"/>
      <c r="N62" s="67"/>
      <c r="O62" s="67"/>
      <c r="P62" s="67"/>
      <c r="Q62" s="58"/>
      <c r="R62" s="219">
        <f t="shared" si="35"/>
        <v>0</v>
      </c>
      <c r="S62" s="249" t="e">
        <f t="shared" si="36"/>
        <v>#DIV/0!</v>
      </c>
      <c r="T62" s="263" t="e">
        <f t="shared" si="37"/>
        <v>#DIV/0!</v>
      </c>
    </row>
    <row r="63" spans="1:21" outlineLevel="1" x14ac:dyDescent="0.25">
      <c r="A63" s="383"/>
      <c r="B63" s="218" t="s">
        <v>194</v>
      </c>
      <c r="C63" s="388"/>
      <c r="D63" s="389"/>
      <c r="E63" s="390"/>
      <c r="F63" s="63"/>
      <c r="G63" s="67"/>
      <c r="H63" s="67"/>
      <c r="I63" s="67"/>
      <c r="J63" s="67"/>
      <c r="K63" s="67"/>
      <c r="L63" s="67"/>
      <c r="M63" s="67"/>
      <c r="N63" s="67"/>
      <c r="O63" s="67"/>
      <c r="P63" s="67"/>
      <c r="Q63" s="58"/>
      <c r="R63" s="219">
        <f t="shared" si="35"/>
        <v>0</v>
      </c>
      <c r="S63" s="249" t="e">
        <f t="shared" si="36"/>
        <v>#DIV/0!</v>
      </c>
      <c r="T63" s="263" t="e">
        <f t="shared" si="37"/>
        <v>#DIV/0!</v>
      </c>
    </row>
    <row r="64" spans="1:21" x14ac:dyDescent="0.25">
      <c r="A64" s="8"/>
      <c r="B64" s="7"/>
      <c r="C64" s="40"/>
      <c r="D64" s="38"/>
      <c r="E64" s="39"/>
      <c r="F64" s="13"/>
      <c r="G64" s="13"/>
      <c r="H64" s="13"/>
      <c r="I64" s="13"/>
      <c r="J64" s="13"/>
      <c r="K64" s="13"/>
      <c r="L64" s="13"/>
      <c r="M64" s="13"/>
      <c r="N64" s="13"/>
      <c r="O64" s="13"/>
      <c r="P64" s="13"/>
      <c r="Q64" s="13"/>
      <c r="R64" s="17"/>
    </row>
    <row r="65" spans="1:21" s="45" customFormat="1" ht="15" customHeight="1" x14ac:dyDescent="0.2">
      <c r="A65" s="384" t="s">
        <v>5</v>
      </c>
      <c r="B65" s="26" t="s">
        <v>28</v>
      </c>
      <c r="C65" s="172">
        <f>IF(Payroll!$C$5="use","see monthly",SUM(C67:C78))</f>
        <v>0.13500000000000001</v>
      </c>
      <c r="D65" s="75"/>
      <c r="E65" s="27"/>
      <c r="F65" s="88">
        <f t="shared" ref="F65" si="38">F66/F$8</f>
        <v>0.12576923076923077</v>
      </c>
      <c r="G65" s="89">
        <f t="shared" ref="G65" si="39">G66/G$8</f>
        <v>0.12576923076923077</v>
      </c>
      <c r="H65" s="89">
        <f t="shared" ref="H65" si="40">H66/H$8</f>
        <v>0.15346153846153848</v>
      </c>
      <c r="I65" s="89">
        <f t="shared" ref="I65" si="41">I66/I$8</f>
        <v>0.12576923076923077</v>
      </c>
      <c r="J65" s="89">
        <f t="shared" ref="J65" si="42">J66/J$8</f>
        <v>0.12576923076923077</v>
      </c>
      <c r="K65" s="89">
        <f t="shared" ref="K65" si="43">K66/K$8</f>
        <v>0.15346153846153848</v>
      </c>
      <c r="L65" s="89">
        <f t="shared" ref="L65" si="44">L66/L$8</f>
        <v>0.12576923076923077</v>
      </c>
      <c r="M65" s="89">
        <f t="shared" ref="M65" si="45">M66/M$8</f>
        <v>0.12576923076923077</v>
      </c>
      <c r="N65" s="89">
        <f t="shared" ref="N65" si="46">N66/N$8</f>
        <v>0.15346153846153848</v>
      </c>
      <c r="O65" s="89">
        <f t="shared" ref="O65" si="47">O66/O$8</f>
        <v>0.12576923076923077</v>
      </c>
      <c r="P65" s="89">
        <f t="shared" ref="P65" si="48">P66/P$8</f>
        <v>0.12576923076923077</v>
      </c>
      <c r="Q65" s="90">
        <f t="shared" ref="Q65" si="49">Q66/Q$8</f>
        <v>0.15346153846153848</v>
      </c>
      <c r="R65" s="91">
        <f t="shared" ref="R65" si="50">R66/R$8</f>
        <v>0.13500000000000001</v>
      </c>
      <c r="S65" s="259"/>
      <c r="T65" s="259"/>
      <c r="U65" s="251"/>
    </row>
    <row r="66" spans="1:21" s="2" customFormat="1" ht="15" customHeight="1" x14ac:dyDescent="0.2">
      <c r="A66" s="384"/>
      <c r="B66" s="48" t="s">
        <v>29</v>
      </c>
      <c r="C66" s="70"/>
      <c r="D66" s="73"/>
      <c r="E66" s="50"/>
      <c r="F66" s="84">
        <f>SUM(F67:F78)</f>
        <v>10438.846153846154</v>
      </c>
      <c r="G66" s="68">
        <f t="shared" ref="G66:Q66" si="51">SUM(G67:G78)</f>
        <v>10438.846153846154</v>
      </c>
      <c r="H66" s="68">
        <f t="shared" si="51"/>
        <v>12737.307692307693</v>
      </c>
      <c r="I66" s="68">
        <f t="shared" si="51"/>
        <v>10438.846153846154</v>
      </c>
      <c r="J66" s="68">
        <f t="shared" si="51"/>
        <v>10438.846153846154</v>
      </c>
      <c r="K66" s="68">
        <f t="shared" si="51"/>
        <v>12737.307692307693</v>
      </c>
      <c r="L66" s="68">
        <f t="shared" si="51"/>
        <v>10438.846153846154</v>
      </c>
      <c r="M66" s="68">
        <f t="shared" si="51"/>
        <v>10438.846153846154</v>
      </c>
      <c r="N66" s="68">
        <f t="shared" si="51"/>
        <v>12737.307692307693</v>
      </c>
      <c r="O66" s="68">
        <f t="shared" si="51"/>
        <v>10438.846153846154</v>
      </c>
      <c r="P66" s="68">
        <f t="shared" si="51"/>
        <v>10438.846153846154</v>
      </c>
      <c r="Q66" s="59">
        <f t="shared" si="51"/>
        <v>12737.307692307693</v>
      </c>
      <c r="R66" s="60">
        <f t="shared" ref="R66:R78" si="52">SUM(F66:Q66)</f>
        <v>134460</v>
      </c>
      <c r="S66" s="252">
        <f t="shared" ref="S66:S78" si="53">R66/$R$8</f>
        <v>0.13500000000000001</v>
      </c>
      <c r="T66" s="260"/>
      <c r="U66" s="272"/>
    </row>
    <row r="67" spans="1:21" outlineLevel="1" x14ac:dyDescent="0.25">
      <c r="A67" s="384"/>
      <c r="B67" s="46" t="s">
        <v>211</v>
      </c>
      <c r="C67" s="71"/>
      <c r="D67" s="74"/>
      <c r="E67" s="47"/>
      <c r="F67" s="62">
        <f t="shared" ref="F67:Q67" si="54">IF($E67&gt;0,$E67,IF($D67&gt;0,$D67*F$8,$C67*F$8))</f>
        <v>0</v>
      </c>
      <c r="G67" s="66">
        <f t="shared" si="54"/>
        <v>0</v>
      </c>
      <c r="H67" s="66">
        <f t="shared" si="54"/>
        <v>0</v>
      </c>
      <c r="I67" s="66">
        <f t="shared" si="54"/>
        <v>0</v>
      </c>
      <c r="J67" s="66">
        <f t="shared" si="54"/>
        <v>0</v>
      </c>
      <c r="K67" s="66">
        <f t="shared" si="54"/>
        <v>0</v>
      </c>
      <c r="L67" s="66">
        <f t="shared" si="54"/>
        <v>0</v>
      </c>
      <c r="M67" s="66">
        <f t="shared" si="54"/>
        <v>0</v>
      </c>
      <c r="N67" s="66">
        <f t="shared" si="54"/>
        <v>0</v>
      </c>
      <c r="O67" s="66">
        <f t="shared" si="54"/>
        <v>0</v>
      </c>
      <c r="P67" s="66">
        <f t="shared" si="54"/>
        <v>0</v>
      </c>
      <c r="Q67" s="56">
        <f t="shared" si="54"/>
        <v>0</v>
      </c>
      <c r="R67" s="57">
        <f t="shared" si="52"/>
        <v>0</v>
      </c>
      <c r="S67" s="254">
        <f t="shared" si="53"/>
        <v>0</v>
      </c>
    </row>
    <row r="68" spans="1:21" outlineLevel="1" x14ac:dyDescent="0.25">
      <c r="A68" s="384"/>
      <c r="B68" s="46" t="s">
        <v>212</v>
      </c>
      <c r="C68" s="71">
        <f>IF(Payroll!$C$5="USE","SEE PAYROLL TAB",12%)</f>
        <v>0.12</v>
      </c>
      <c r="D68" s="74"/>
      <c r="E68" s="47"/>
      <c r="F68" s="62">
        <f>IF(Payroll!$C$5="use",Payroll!D57+Payroll!D67,IF($E68&gt;0,$E68,IF($D68&gt;0,$D68*F$8,$C68*F$8))*(F$3/$R$3*12))</f>
        <v>9193.8461538461543</v>
      </c>
      <c r="G68" s="66">
        <f>IF(Payroll!$C$5="use",Payroll!E57+Payroll!E67,IF($E68&gt;0,$E68,IF($D68&gt;0,$D68*G$8,$C68*G$8))*(G$3/$R$3*12))</f>
        <v>9193.8461538461543</v>
      </c>
      <c r="H68" s="66">
        <f>IF(Payroll!$C$5="use",Payroll!F57+Payroll!F67,IF($E68&gt;0,$E68,IF($D68&gt;0,$D68*H$8,$C68*H$8))*(H$3/$R$3*12))</f>
        <v>11492.307692307693</v>
      </c>
      <c r="I68" s="66">
        <f>IF(Payroll!$C$5="use",Payroll!G57+Payroll!G67,IF($E68&gt;0,$E68,IF($D68&gt;0,$D68*I$8,$C68*I$8))*(I$3/$R$3*12))</f>
        <v>9193.8461538461543</v>
      </c>
      <c r="J68" s="66">
        <f>IF(Payroll!$C$5="use",Payroll!H57+Payroll!H67,IF($E68&gt;0,$E68,IF($D68&gt;0,$D68*J$8,$C68*J$8))*(J$3/$R$3*12))</f>
        <v>9193.8461538461543</v>
      </c>
      <c r="K68" s="66">
        <f>IF(Payroll!$C$5="use",Payroll!I57+Payroll!I67,IF($E68&gt;0,$E68,IF($D68&gt;0,$D68*K$8,$C68*K$8))*(K$3/$R$3*12))</f>
        <v>11492.307692307693</v>
      </c>
      <c r="L68" s="66">
        <f>IF(Payroll!$C$5="use",Payroll!J57+Payroll!J67,IF($E68&gt;0,$E68,IF($D68&gt;0,$D68*L$8,$C68*L$8))*(L$3/$R$3*12))</f>
        <v>9193.8461538461543</v>
      </c>
      <c r="M68" s="66">
        <f>IF(Payroll!$C$5="use",Payroll!K57+Payroll!K67,IF($E68&gt;0,$E68,IF($D68&gt;0,$D68*M$8,$C68*M$8))*(M$3/$R$3*12))</f>
        <v>9193.8461538461543</v>
      </c>
      <c r="N68" s="66">
        <f>IF(Payroll!$C$5="use",Payroll!L57+Payroll!L67,IF($E68&gt;0,$E68,IF($D68&gt;0,$D68*N$8,$C68*N$8))*(N$3/$R$3*12))</f>
        <v>11492.307692307693</v>
      </c>
      <c r="O68" s="66">
        <f>IF(Payroll!$C$5="use",Payroll!M57+Payroll!M67,IF($E68&gt;0,$E68,IF($D68&gt;0,$D68*O$8,$C68*O$8))*(O$3/$R$3*12))</f>
        <v>9193.8461538461543</v>
      </c>
      <c r="P68" s="66">
        <f>IF(Payroll!$C$5="use",Payroll!N57+Payroll!N67,IF($E68&gt;0,$E68,IF($D68&gt;0,$D68*P$8,$C68*P$8))*(P$3/$R$3*12))</f>
        <v>9193.8461538461543</v>
      </c>
      <c r="Q68" s="56">
        <f>IF(Payroll!$C$5="use",Payroll!O57+Payroll!O67,IF($E68&gt;0,$E68,IF($D68&gt;0,$D68*Q$8,$C68*Q$8))*(Q$3/$R$3*12))</f>
        <v>11492.307692307693</v>
      </c>
      <c r="R68" s="57">
        <f t="shared" si="52"/>
        <v>119520</v>
      </c>
      <c r="S68" s="254">
        <f t="shared" si="53"/>
        <v>0.12</v>
      </c>
    </row>
    <row r="69" spans="1:21" outlineLevel="1" x14ac:dyDescent="0.25">
      <c r="A69" s="384"/>
      <c r="B69" s="46" t="s">
        <v>213</v>
      </c>
      <c r="C69" s="71">
        <f>IF(Payroll!$C$5="USE","SEE PAYROLL TAB",0%)</f>
        <v>0</v>
      </c>
      <c r="D69" s="74"/>
      <c r="E69" s="47"/>
      <c r="F69" s="62">
        <f>IF(Payroll!$C$5="use",Payroll!D69,IF($E69&gt;0,$E69,IF($D69&gt;0,$D69*F$8,$C69*F$8))*(F$3/$R$3*12))</f>
        <v>0</v>
      </c>
      <c r="G69" s="66">
        <f>IF(Payroll!$C$5="use",Payroll!E69,IF($E69&gt;0,$E69,IF($D69&gt;0,$D69*G$8,$C69*G$8))*(G$3/$R$3*12))</f>
        <v>0</v>
      </c>
      <c r="H69" s="66">
        <f>IF(Payroll!$C$5="use",Payroll!F69,IF($E69&gt;0,$E69,IF($D69&gt;0,$D69*H$8,$C69*H$8))*(H$3/$R$3*12))</f>
        <v>0</v>
      </c>
      <c r="I69" s="66">
        <f>IF(Payroll!$C$5="use",Payroll!G69,IF($E69&gt;0,$E69,IF($D69&gt;0,$D69*I$8,$C69*I$8))*(I$3/$R$3*12))</f>
        <v>0</v>
      </c>
      <c r="J69" s="66">
        <f>IF(Payroll!$C$5="use",Payroll!H69,IF($E69&gt;0,$E69,IF($D69&gt;0,$D69*J$8,$C69*J$8))*(J$3/$R$3*12))</f>
        <v>0</v>
      </c>
      <c r="K69" s="66">
        <f>IF(Payroll!$C$5="use",Payroll!I69,IF($E69&gt;0,$E69,IF($D69&gt;0,$D69*K$8,$C69*K$8))*(K$3/$R$3*12))</f>
        <v>0</v>
      </c>
      <c r="L69" s="66">
        <f>IF(Payroll!$C$5="use",Payroll!J69,IF($E69&gt;0,$E69,IF($D69&gt;0,$D69*L$8,$C69*L$8))*(L$3/$R$3*12))</f>
        <v>0</v>
      </c>
      <c r="M69" s="66">
        <f>IF(Payroll!$C$5="use",Payroll!K69,IF($E69&gt;0,$E69,IF($D69&gt;0,$D69*M$8,$C69*M$8))*(M$3/$R$3*12))</f>
        <v>0</v>
      </c>
      <c r="N69" s="66">
        <f>IF(Payroll!$C$5="use",Payroll!L69,IF($E69&gt;0,$E69,IF($D69&gt;0,$D69*N$8,$C69*N$8))*(N$3/$R$3*12))</f>
        <v>0</v>
      </c>
      <c r="O69" s="66">
        <f>IF(Payroll!$C$5="use",Payroll!M69,IF($E69&gt;0,$E69,IF($D69&gt;0,$D69*O$8,$C69*O$8))*(O$3/$R$3*12))</f>
        <v>0</v>
      </c>
      <c r="P69" s="66">
        <f>IF(Payroll!$C$5="use",Payroll!N69,IF($E69&gt;0,$E69,IF($D69&gt;0,$D69*P$8,$C69*P$8))*(P$3/$R$3*12))</f>
        <v>0</v>
      </c>
      <c r="Q69" s="56">
        <f>IF(Payroll!$C$5="use",Payroll!O69,IF($E69&gt;0,$E69,IF($D69&gt;0,$D69*Q$8,$C69*Q$8))*(Q$3/$R$3*12))</f>
        <v>0</v>
      </c>
      <c r="R69" s="57">
        <f t="shared" si="52"/>
        <v>0</v>
      </c>
      <c r="S69" s="254">
        <f t="shared" si="53"/>
        <v>0</v>
      </c>
    </row>
    <row r="70" spans="1:21" outlineLevel="1" x14ac:dyDescent="0.25">
      <c r="A70" s="384"/>
      <c r="B70" s="46" t="s">
        <v>214</v>
      </c>
      <c r="C70" s="71"/>
      <c r="D70" s="74"/>
      <c r="E70" s="47"/>
      <c r="F70" s="62">
        <f t="shared" ref="F70:Q78" si="55">IF($E70&gt;0,$E70,IF($D70&gt;0,$D70*F$8,$C70*F$8))</f>
        <v>0</v>
      </c>
      <c r="G70" s="66">
        <f t="shared" si="55"/>
        <v>0</v>
      </c>
      <c r="H70" s="66">
        <f t="shared" si="55"/>
        <v>0</v>
      </c>
      <c r="I70" s="66">
        <f t="shared" si="55"/>
        <v>0</v>
      </c>
      <c r="J70" s="66">
        <f t="shared" si="55"/>
        <v>0</v>
      </c>
      <c r="K70" s="66">
        <f t="shared" si="55"/>
        <v>0</v>
      </c>
      <c r="L70" s="66">
        <f t="shared" si="55"/>
        <v>0</v>
      </c>
      <c r="M70" s="66">
        <f t="shared" si="55"/>
        <v>0</v>
      </c>
      <c r="N70" s="66">
        <f t="shared" si="55"/>
        <v>0</v>
      </c>
      <c r="O70" s="66">
        <f t="shared" si="55"/>
        <v>0</v>
      </c>
      <c r="P70" s="66">
        <f t="shared" si="55"/>
        <v>0</v>
      </c>
      <c r="Q70" s="56">
        <f t="shared" si="55"/>
        <v>0</v>
      </c>
      <c r="R70" s="57">
        <f t="shared" si="52"/>
        <v>0</v>
      </c>
      <c r="S70" s="254">
        <f t="shared" si="53"/>
        <v>0</v>
      </c>
    </row>
    <row r="71" spans="1:21" outlineLevel="1" x14ac:dyDescent="0.25">
      <c r="A71" s="384"/>
      <c r="B71" s="46" t="s">
        <v>215</v>
      </c>
      <c r="C71" s="92">
        <v>1E-3</v>
      </c>
      <c r="D71" s="74"/>
      <c r="E71" s="47"/>
      <c r="F71" s="62">
        <f t="shared" si="55"/>
        <v>83</v>
      </c>
      <c r="G71" s="66">
        <f t="shared" si="55"/>
        <v>83</v>
      </c>
      <c r="H71" s="66">
        <f t="shared" si="55"/>
        <v>83</v>
      </c>
      <c r="I71" s="66">
        <f t="shared" si="55"/>
        <v>83</v>
      </c>
      <c r="J71" s="66">
        <f t="shared" si="55"/>
        <v>83</v>
      </c>
      <c r="K71" s="66">
        <f t="shared" si="55"/>
        <v>83</v>
      </c>
      <c r="L71" s="66">
        <f t="shared" si="55"/>
        <v>83</v>
      </c>
      <c r="M71" s="66">
        <f t="shared" si="55"/>
        <v>83</v>
      </c>
      <c r="N71" s="66">
        <f t="shared" si="55"/>
        <v>83</v>
      </c>
      <c r="O71" s="66">
        <f t="shared" si="55"/>
        <v>83</v>
      </c>
      <c r="P71" s="66">
        <f t="shared" si="55"/>
        <v>83</v>
      </c>
      <c r="Q71" s="56">
        <f t="shared" si="55"/>
        <v>83</v>
      </c>
      <c r="R71" s="57">
        <f t="shared" si="52"/>
        <v>996</v>
      </c>
      <c r="S71" s="254">
        <f t="shared" si="53"/>
        <v>1E-3</v>
      </c>
    </row>
    <row r="72" spans="1:21" outlineLevel="1" x14ac:dyDescent="0.25">
      <c r="A72" s="384"/>
      <c r="B72" s="46" t="s">
        <v>216</v>
      </c>
      <c r="C72" s="71"/>
      <c r="D72" s="74"/>
      <c r="E72" s="47"/>
      <c r="F72" s="62">
        <f t="shared" si="55"/>
        <v>0</v>
      </c>
      <c r="G72" s="66">
        <f t="shared" si="55"/>
        <v>0</v>
      </c>
      <c r="H72" s="66">
        <f t="shared" si="55"/>
        <v>0</v>
      </c>
      <c r="I72" s="66">
        <f t="shared" si="55"/>
        <v>0</v>
      </c>
      <c r="J72" s="66">
        <f t="shared" si="55"/>
        <v>0</v>
      </c>
      <c r="K72" s="66">
        <f t="shared" si="55"/>
        <v>0</v>
      </c>
      <c r="L72" s="66">
        <f t="shared" si="55"/>
        <v>0</v>
      </c>
      <c r="M72" s="66">
        <f t="shared" si="55"/>
        <v>0</v>
      </c>
      <c r="N72" s="66">
        <f t="shared" si="55"/>
        <v>0</v>
      </c>
      <c r="O72" s="66">
        <f t="shared" si="55"/>
        <v>0</v>
      </c>
      <c r="P72" s="66">
        <f t="shared" si="55"/>
        <v>0</v>
      </c>
      <c r="Q72" s="56">
        <f t="shared" si="55"/>
        <v>0</v>
      </c>
      <c r="R72" s="57">
        <f t="shared" si="52"/>
        <v>0</v>
      </c>
      <c r="S72" s="254">
        <f t="shared" si="53"/>
        <v>0</v>
      </c>
    </row>
    <row r="73" spans="1:21" outlineLevel="1" x14ac:dyDescent="0.25">
      <c r="A73" s="384"/>
      <c r="B73" s="46" t="s">
        <v>217</v>
      </c>
      <c r="C73" s="71">
        <v>5.0000000000000001E-3</v>
      </c>
      <c r="D73" s="74"/>
      <c r="E73" s="47"/>
      <c r="F73" s="62">
        <f t="shared" si="55"/>
        <v>415</v>
      </c>
      <c r="G73" s="66">
        <f t="shared" si="55"/>
        <v>415</v>
      </c>
      <c r="H73" s="66">
        <f t="shared" si="55"/>
        <v>415</v>
      </c>
      <c r="I73" s="66">
        <f t="shared" si="55"/>
        <v>415</v>
      </c>
      <c r="J73" s="66">
        <f t="shared" si="55"/>
        <v>415</v>
      </c>
      <c r="K73" s="66">
        <f t="shared" si="55"/>
        <v>415</v>
      </c>
      <c r="L73" s="66">
        <f t="shared" si="55"/>
        <v>415</v>
      </c>
      <c r="M73" s="66">
        <f t="shared" si="55"/>
        <v>415</v>
      </c>
      <c r="N73" s="66">
        <f t="shared" si="55"/>
        <v>415</v>
      </c>
      <c r="O73" s="66">
        <f t="shared" si="55"/>
        <v>415</v>
      </c>
      <c r="P73" s="66">
        <f t="shared" si="55"/>
        <v>415</v>
      </c>
      <c r="Q73" s="56">
        <f t="shared" si="55"/>
        <v>415</v>
      </c>
      <c r="R73" s="57">
        <f t="shared" si="52"/>
        <v>4980</v>
      </c>
      <c r="S73" s="254">
        <f t="shared" si="53"/>
        <v>5.0000000000000001E-3</v>
      </c>
    </row>
    <row r="74" spans="1:21" outlineLevel="1" x14ac:dyDescent="0.25">
      <c r="A74" s="384"/>
      <c r="B74" s="46" t="s">
        <v>218</v>
      </c>
      <c r="C74" s="92">
        <v>1E-3</v>
      </c>
      <c r="D74" s="74"/>
      <c r="E74" s="47"/>
      <c r="F74" s="62">
        <f t="shared" si="55"/>
        <v>83</v>
      </c>
      <c r="G74" s="66">
        <f t="shared" si="55"/>
        <v>83</v>
      </c>
      <c r="H74" s="66">
        <f t="shared" si="55"/>
        <v>83</v>
      </c>
      <c r="I74" s="66">
        <f t="shared" si="55"/>
        <v>83</v>
      </c>
      <c r="J74" s="66">
        <f t="shared" si="55"/>
        <v>83</v>
      </c>
      <c r="K74" s="66">
        <f t="shared" si="55"/>
        <v>83</v>
      </c>
      <c r="L74" s="66">
        <f t="shared" si="55"/>
        <v>83</v>
      </c>
      <c r="M74" s="66">
        <f t="shared" si="55"/>
        <v>83</v>
      </c>
      <c r="N74" s="66">
        <f t="shared" si="55"/>
        <v>83</v>
      </c>
      <c r="O74" s="66">
        <f t="shared" si="55"/>
        <v>83</v>
      </c>
      <c r="P74" s="66">
        <f t="shared" si="55"/>
        <v>83</v>
      </c>
      <c r="Q74" s="56">
        <f t="shared" si="55"/>
        <v>83</v>
      </c>
      <c r="R74" s="57">
        <f t="shared" si="52"/>
        <v>996</v>
      </c>
      <c r="S74" s="254">
        <f t="shared" si="53"/>
        <v>1E-3</v>
      </c>
    </row>
    <row r="75" spans="1:21" outlineLevel="1" x14ac:dyDescent="0.25">
      <c r="A75" s="384"/>
      <c r="B75" s="46" t="s">
        <v>219</v>
      </c>
      <c r="C75" s="92">
        <v>1E-3</v>
      </c>
      <c r="D75" s="74"/>
      <c r="E75" s="47"/>
      <c r="F75" s="62">
        <f t="shared" si="55"/>
        <v>83</v>
      </c>
      <c r="G75" s="66">
        <f t="shared" si="55"/>
        <v>83</v>
      </c>
      <c r="H75" s="66">
        <f t="shared" si="55"/>
        <v>83</v>
      </c>
      <c r="I75" s="66">
        <f t="shared" si="55"/>
        <v>83</v>
      </c>
      <c r="J75" s="66">
        <f t="shared" si="55"/>
        <v>83</v>
      </c>
      <c r="K75" s="66">
        <f t="shared" si="55"/>
        <v>83</v>
      </c>
      <c r="L75" s="66">
        <f t="shared" si="55"/>
        <v>83</v>
      </c>
      <c r="M75" s="66">
        <f t="shared" si="55"/>
        <v>83</v>
      </c>
      <c r="N75" s="66">
        <f t="shared" si="55"/>
        <v>83</v>
      </c>
      <c r="O75" s="66">
        <f t="shared" si="55"/>
        <v>83</v>
      </c>
      <c r="P75" s="66">
        <f t="shared" si="55"/>
        <v>83</v>
      </c>
      <c r="Q75" s="56">
        <f t="shared" si="55"/>
        <v>83</v>
      </c>
      <c r="R75" s="57">
        <f t="shared" si="52"/>
        <v>996</v>
      </c>
      <c r="S75" s="254">
        <f t="shared" si="53"/>
        <v>1E-3</v>
      </c>
    </row>
    <row r="76" spans="1:21" outlineLevel="1" x14ac:dyDescent="0.25">
      <c r="A76" s="384"/>
      <c r="B76" s="46" t="s">
        <v>220</v>
      </c>
      <c r="C76" s="71">
        <v>1E-3</v>
      </c>
      <c r="D76" s="74"/>
      <c r="E76" s="47"/>
      <c r="F76" s="62">
        <f t="shared" si="55"/>
        <v>83</v>
      </c>
      <c r="G76" s="66">
        <f t="shared" si="55"/>
        <v>83</v>
      </c>
      <c r="H76" s="66">
        <f t="shared" si="55"/>
        <v>83</v>
      </c>
      <c r="I76" s="66">
        <f t="shared" si="55"/>
        <v>83</v>
      </c>
      <c r="J76" s="66">
        <f t="shared" si="55"/>
        <v>83</v>
      </c>
      <c r="K76" s="66">
        <f t="shared" si="55"/>
        <v>83</v>
      </c>
      <c r="L76" s="66">
        <f t="shared" si="55"/>
        <v>83</v>
      </c>
      <c r="M76" s="66">
        <f t="shared" si="55"/>
        <v>83</v>
      </c>
      <c r="N76" s="66">
        <f t="shared" si="55"/>
        <v>83</v>
      </c>
      <c r="O76" s="66">
        <f t="shared" si="55"/>
        <v>83</v>
      </c>
      <c r="P76" s="66">
        <f t="shared" si="55"/>
        <v>83</v>
      </c>
      <c r="Q76" s="56">
        <f t="shared" si="55"/>
        <v>83</v>
      </c>
      <c r="R76" s="57">
        <f t="shared" si="52"/>
        <v>996</v>
      </c>
      <c r="S76" s="254">
        <f t="shared" si="53"/>
        <v>1E-3</v>
      </c>
    </row>
    <row r="77" spans="1:21" outlineLevel="1" x14ac:dyDescent="0.25">
      <c r="A77" s="384"/>
      <c r="B77" s="46" t="s">
        <v>221</v>
      </c>
      <c r="C77" s="71">
        <v>5.0000000000000001E-3</v>
      </c>
      <c r="D77" s="74"/>
      <c r="E77" s="47"/>
      <c r="F77" s="62">
        <f t="shared" si="55"/>
        <v>415</v>
      </c>
      <c r="G77" s="66">
        <f t="shared" si="55"/>
        <v>415</v>
      </c>
      <c r="H77" s="66">
        <f t="shared" si="55"/>
        <v>415</v>
      </c>
      <c r="I77" s="66">
        <f t="shared" si="55"/>
        <v>415</v>
      </c>
      <c r="J77" s="66">
        <f t="shared" si="55"/>
        <v>415</v>
      </c>
      <c r="K77" s="66">
        <f t="shared" si="55"/>
        <v>415</v>
      </c>
      <c r="L77" s="66">
        <f t="shared" si="55"/>
        <v>415</v>
      </c>
      <c r="M77" s="66">
        <f t="shared" si="55"/>
        <v>415</v>
      </c>
      <c r="N77" s="66">
        <f t="shared" si="55"/>
        <v>415</v>
      </c>
      <c r="O77" s="66">
        <f t="shared" si="55"/>
        <v>415</v>
      </c>
      <c r="P77" s="66">
        <f t="shared" si="55"/>
        <v>415</v>
      </c>
      <c r="Q77" s="56">
        <f t="shared" si="55"/>
        <v>415</v>
      </c>
      <c r="R77" s="57">
        <f t="shared" si="52"/>
        <v>4980</v>
      </c>
      <c r="S77" s="254">
        <f t="shared" si="53"/>
        <v>5.0000000000000001E-3</v>
      </c>
    </row>
    <row r="78" spans="1:21" outlineLevel="1" x14ac:dyDescent="0.25">
      <c r="A78" s="384"/>
      <c r="B78" s="46" t="s">
        <v>222</v>
      </c>
      <c r="C78" s="92">
        <v>1E-3</v>
      </c>
      <c r="D78" s="74"/>
      <c r="E78" s="47"/>
      <c r="F78" s="62">
        <f t="shared" si="55"/>
        <v>83</v>
      </c>
      <c r="G78" s="66">
        <f t="shared" si="55"/>
        <v>83</v>
      </c>
      <c r="H78" s="66">
        <f t="shared" si="55"/>
        <v>83</v>
      </c>
      <c r="I78" s="66">
        <f t="shared" si="55"/>
        <v>83</v>
      </c>
      <c r="J78" s="66">
        <f t="shared" si="55"/>
        <v>83</v>
      </c>
      <c r="K78" s="66">
        <f t="shared" si="55"/>
        <v>83</v>
      </c>
      <c r="L78" s="66">
        <f t="shared" si="55"/>
        <v>83</v>
      </c>
      <c r="M78" s="66">
        <f t="shared" si="55"/>
        <v>83</v>
      </c>
      <c r="N78" s="66">
        <f t="shared" si="55"/>
        <v>83</v>
      </c>
      <c r="O78" s="66">
        <f t="shared" si="55"/>
        <v>83</v>
      </c>
      <c r="P78" s="66">
        <f t="shared" si="55"/>
        <v>83</v>
      </c>
      <c r="Q78" s="56">
        <f t="shared" si="55"/>
        <v>83</v>
      </c>
      <c r="R78" s="57">
        <f t="shared" si="52"/>
        <v>996</v>
      </c>
      <c r="S78" s="254">
        <f t="shared" si="53"/>
        <v>1E-3</v>
      </c>
    </row>
    <row r="79" spans="1:21" x14ac:dyDescent="0.25">
      <c r="A79" s="8"/>
      <c r="B79" s="7"/>
      <c r="C79" s="41"/>
      <c r="D79" s="38"/>
      <c r="E79" s="39"/>
      <c r="F79" s="13"/>
      <c r="G79" s="13"/>
      <c r="H79" s="13"/>
      <c r="I79" s="13"/>
      <c r="J79" s="13"/>
      <c r="K79" s="13"/>
      <c r="L79" s="13"/>
      <c r="M79" s="13"/>
      <c r="N79" s="13"/>
      <c r="O79" s="13"/>
      <c r="P79" s="13"/>
      <c r="Q79" s="13"/>
      <c r="R79" s="17"/>
    </row>
    <row r="80" spans="1:21" s="45" customFormat="1" ht="15" customHeight="1" x14ac:dyDescent="0.2">
      <c r="A80" s="383" t="s">
        <v>4</v>
      </c>
      <c r="B80" s="202" t="s">
        <v>30</v>
      </c>
      <c r="C80" s="220"/>
      <c r="D80" s="204"/>
      <c r="E80" s="205"/>
      <c r="F80" s="206">
        <f t="shared" ref="F80" si="56">F81/F$8</f>
        <v>0</v>
      </c>
      <c r="G80" s="207">
        <f t="shared" ref="G80" si="57">G81/G$8</f>
        <v>0</v>
      </c>
      <c r="H80" s="207">
        <f t="shared" ref="H80" si="58">H81/H$8</f>
        <v>0</v>
      </c>
      <c r="I80" s="207">
        <f t="shared" ref="I80" si="59">I81/I$8</f>
        <v>0</v>
      </c>
      <c r="J80" s="207">
        <f t="shared" ref="J80" si="60">J81/J$8</f>
        <v>0</v>
      </c>
      <c r="K80" s="207">
        <f t="shared" ref="K80" si="61">K81/K$8</f>
        <v>0</v>
      </c>
      <c r="L80" s="207">
        <f t="shared" ref="L80" si="62">L81/L$8</f>
        <v>0</v>
      </c>
      <c r="M80" s="207">
        <f t="shared" ref="M80" si="63">M81/M$8</f>
        <v>0</v>
      </c>
      <c r="N80" s="207">
        <f t="shared" ref="N80" si="64">N81/N$8</f>
        <v>0</v>
      </c>
      <c r="O80" s="207">
        <f t="shared" ref="O80" si="65">O81/O$8</f>
        <v>0</v>
      </c>
      <c r="P80" s="207">
        <f t="shared" ref="P80" si="66">P81/P$8</f>
        <v>0</v>
      </c>
      <c r="Q80" s="208">
        <f t="shared" ref="Q80" si="67">Q81/Q$8</f>
        <v>0</v>
      </c>
      <c r="R80" s="209">
        <f t="shared" ref="R80" si="68">R81/R$8</f>
        <v>0</v>
      </c>
      <c r="S80" s="259"/>
      <c r="T80" s="259"/>
      <c r="U80" s="251"/>
    </row>
    <row r="81" spans="1:21" s="2" customFormat="1" ht="15" customHeight="1" x14ac:dyDescent="0.25">
      <c r="A81" s="383"/>
      <c r="B81" s="210" t="s">
        <v>31</v>
      </c>
      <c r="C81" s="211"/>
      <c r="D81" s="212"/>
      <c r="E81" s="213"/>
      <c r="F81" s="214">
        <f>SUM(F82:F93)</f>
        <v>0</v>
      </c>
      <c r="G81" s="215">
        <f t="shared" ref="G81:Q81" si="69">SUM(G82:G93)</f>
        <v>0</v>
      </c>
      <c r="H81" s="215">
        <f t="shared" si="69"/>
        <v>0</v>
      </c>
      <c r="I81" s="215">
        <f t="shared" si="69"/>
        <v>0</v>
      </c>
      <c r="J81" s="215">
        <f t="shared" si="69"/>
        <v>0</v>
      </c>
      <c r="K81" s="215">
        <f t="shared" si="69"/>
        <v>0</v>
      </c>
      <c r="L81" s="215">
        <f t="shared" si="69"/>
        <v>0</v>
      </c>
      <c r="M81" s="215">
        <f t="shared" si="69"/>
        <v>0</v>
      </c>
      <c r="N81" s="215">
        <f t="shared" si="69"/>
        <v>0</v>
      </c>
      <c r="O81" s="215">
        <f t="shared" si="69"/>
        <v>0</v>
      </c>
      <c r="P81" s="215">
        <f t="shared" si="69"/>
        <v>0</v>
      </c>
      <c r="Q81" s="216">
        <f t="shared" si="69"/>
        <v>0</v>
      </c>
      <c r="R81" s="217">
        <f t="shared" ref="R81:R93" si="70">SUM(F81:Q81)</f>
        <v>0</v>
      </c>
      <c r="S81" s="252" t="e">
        <f>R81/$R$10</f>
        <v>#DIV/0!</v>
      </c>
      <c r="T81" s="262" t="e">
        <f>S81-S66</f>
        <v>#DIV/0!</v>
      </c>
      <c r="U81" s="273">
        <v>2.5000000000000001E-2</v>
      </c>
    </row>
    <row r="82" spans="1:21" ht="15" customHeight="1" outlineLevel="1" x14ac:dyDescent="0.25">
      <c r="A82" s="383"/>
      <c r="B82" s="218" t="s">
        <v>211</v>
      </c>
      <c r="C82" s="385" t="s">
        <v>114</v>
      </c>
      <c r="D82" s="386"/>
      <c r="E82" s="387"/>
      <c r="F82" s="63"/>
      <c r="G82" s="67"/>
      <c r="H82" s="67"/>
      <c r="I82" s="67"/>
      <c r="J82" s="67"/>
      <c r="K82" s="67"/>
      <c r="L82" s="67"/>
      <c r="M82" s="67"/>
      <c r="N82" s="67"/>
      <c r="O82" s="67"/>
      <c r="P82" s="67"/>
      <c r="Q82" s="58"/>
      <c r="R82" s="219">
        <f t="shared" si="70"/>
        <v>0</v>
      </c>
      <c r="S82" s="249" t="e">
        <f t="shared" ref="S82:S93" si="71">R82/$R$10</f>
        <v>#DIV/0!</v>
      </c>
      <c r="T82" s="263" t="e">
        <f>S82-S67</f>
        <v>#DIV/0!</v>
      </c>
    </row>
    <row r="83" spans="1:21" ht="15" customHeight="1" outlineLevel="1" x14ac:dyDescent="0.25">
      <c r="A83" s="383"/>
      <c r="B83" s="218" t="s">
        <v>223</v>
      </c>
      <c r="C83" s="388"/>
      <c r="D83" s="389"/>
      <c r="E83" s="390"/>
      <c r="F83" s="63"/>
      <c r="G83" s="67"/>
      <c r="H83" s="67"/>
      <c r="I83" s="67"/>
      <c r="J83" s="67"/>
      <c r="K83" s="67"/>
      <c r="L83" s="67"/>
      <c r="M83" s="67"/>
      <c r="N83" s="67"/>
      <c r="O83" s="67"/>
      <c r="P83" s="67"/>
      <c r="Q83" s="58"/>
      <c r="R83" s="219">
        <f t="shared" si="70"/>
        <v>0</v>
      </c>
      <c r="S83" s="249" t="e">
        <f t="shared" si="71"/>
        <v>#DIV/0!</v>
      </c>
      <c r="T83" s="263" t="e">
        <f t="shared" ref="T83:T93" si="72">S83-S68</f>
        <v>#DIV/0!</v>
      </c>
    </row>
    <row r="84" spans="1:21" ht="15" customHeight="1" outlineLevel="1" x14ac:dyDescent="0.25">
      <c r="A84" s="383"/>
      <c r="B84" s="218" t="s">
        <v>224</v>
      </c>
      <c r="C84" s="388"/>
      <c r="D84" s="389"/>
      <c r="E84" s="390"/>
      <c r="F84" s="63"/>
      <c r="G84" s="67"/>
      <c r="H84" s="67"/>
      <c r="I84" s="67"/>
      <c r="J84" s="67"/>
      <c r="K84" s="67"/>
      <c r="L84" s="67"/>
      <c r="M84" s="67"/>
      <c r="N84" s="67"/>
      <c r="O84" s="67"/>
      <c r="P84" s="67"/>
      <c r="Q84" s="58"/>
      <c r="R84" s="219">
        <f t="shared" si="70"/>
        <v>0</v>
      </c>
      <c r="S84" s="249" t="e">
        <f t="shared" si="71"/>
        <v>#DIV/0!</v>
      </c>
      <c r="T84" s="263" t="e">
        <f t="shared" si="72"/>
        <v>#DIV/0!</v>
      </c>
    </row>
    <row r="85" spans="1:21" ht="15" customHeight="1" outlineLevel="1" x14ac:dyDescent="0.25">
      <c r="A85" s="383"/>
      <c r="B85" s="218" t="s">
        <v>214</v>
      </c>
      <c r="C85" s="388"/>
      <c r="D85" s="389"/>
      <c r="E85" s="390"/>
      <c r="F85" s="63"/>
      <c r="G85" s="67"/>
      <c r="H85" s="67"/>
      <c r="I85" s="67"/>
      <c r="J85" s="67"/>
      <c r="K85" s="67"/>
      <c r="L85" s="67"/>
      <c r="M85" s="67"/>
      <c r="N85" s="67"/>
      <c r="O85" s="67"/>
      <c r="P85" s="67"/>
      <c r="Q85" s="58"/>
      <c r="R85" s="219">
        <f t="shared" si="70"/>
        <v>0</v>
      </c>
      <c r="S85" s="249" t="e">
        <f t="shared" si="71"/>
        <v>#DIV/0!</v>
      </c>
      <c r="T85" s="263" t="e">
        <f t="shared" si="72"/>
        <v>#DIV/0!</v>
      </c>
    </row>
    <row r="86" spans="1:21" ht="15" customHeight="1" outlineLevel="1" x14ac:dyDescent="0.25">
      <c r="A86" s="383"/>
      <c r="B86" s="218" t="s">
        <v>215</v>
      </c>
      <c r="C86" s="388"/>
      <c r="D86" s="389"/>
      <c r="E86" s="390"/>
      <c r="F86" s="63"/>
      <c r="G86" s="67"/>
      <c r="H86" s="67"/>
      <c r="I86" s="67"/>
      <c r="J86" s="67"/>
      <c r="K86" s="67"/>
      <c r="L86" s="67"/>
      <c r="M86" s="67"/>
      <c r="N86" s="67"/>
      <c r="O86" s="67"/>
      <c r="P86" s="67"/>
      <c r="Q86" s="58"/>
      <c r="R86" s="219">
        <f t="shared" si="70"/>
        <v>0</v>
      </c>
      <c r="S86" s="249" t="e">
        <f t="shared" si="71"/>
        <v>#DIV/0!</v>
      </c>
      <c r="T86" s="263" t="e">
        <f t="shared" si="72"/>
        <v>#DIV/0!</v>
      </c>
    </row>
    <row r="87" spans="1:21" ht="15" customHeight="1" outlineLevel="1" x14ac:dyDescent="0.25">
      <c r="A87" s="383"/>
      <c r="B87" s="218" t="s">
        <v>216</v>
      </c>
      <c r="C87" s="388"/>
      <c r="D87" s="389"/>
      <c r="E87" s="390"/>
      <c r="F87" s="63"/>
      <c r="G87" s="67"/>
      <c r="H87" s="67"/>
      <c r="I87" s="67"/>
      <c r="J87" s="67"/>
      <c r="K87" s="67"/>
      <c r="L87" s="67"/>
      <c r="M87" s="67"/>
      <c r="N87" s="67"/>
      <c r="O87" s="67"/>
      <c r="P87" s="67"/>
      <c r="Q87" s="58"/>
      <c r="R87" s="219">
        <f t="shared" si="70"/>
        <v>0</v>
      </c>
      <c r="S87" s="249" t="e">
        <f t="shared" si="71"/>
        <v>#DIV/0!</v>
      </c>
      <c r="T87" s="263" t="e">
        <f t="shared" si="72"/>
        <v>#DIV/0!</v>
      </c>
    </row>
    <row r="88" spans="1:21" ht="15" customHeight="1" outlineLevel="1" x14ac:dyDescent="0.25">
      <c r="A88" s="383"/>
      <c r="B88" s="218" t="s">
        <v>217</v>
      </c>
      <c r="C88" s="388"/>
      <c r="D88" s="389"/>
      <c r="E88" s="390"/>
      <c r="F88" s="63"/>
      <c r="G88" s="67"/>
      <c r="H88" s="67"/>
      <c r="I88" s="67"/>
      <c r="J88" s="67"/>
      <c r="K88" s="67"/>
      <c r="L88" s="67"/>
      <c r="M88" s="67"/>
      <c r="N88" s="67"/>
      <c r="O88" s="67"/>
      <c r="P88" s="67"/>
      <c r="Q88" s="58"/>
      <c r="R88" s="219">
        <f t="shared" si="70"/>
        <v>0</v>
      </c>
      <c r="S88" s="249" t="e">
        <f t="shared" si="71"/>
        <v>#DIV/0!</v>
      </c>
      <c r="T88" s="263" t="e">
        <f t="shared" si="72"/>
        <v>#DIV/0!</v>
      </c>
    </row>
    <row r="89" spans="1:21" ht="15" customHeight="1" outlineLevel="1" x14ac:dyDescent="0.25">
      <c r="A89" s="383"/>
      <c r="B89" s="218" t="s">
        <v>218</v>
      </c>
      <c r="C89" s="388"/>
      <c r="D89" s="389"/>
      <c r="E89" s="390"/>
      <c r="F89" s="63"/>
      <c r="G89" s="67"/>
      <c r="H89" s="67"/>
      <c r="I89" s="67"/>
      <c r="J89" s="67"/>
      <c r="K89" s="67"/>
      <c r="L89" s="67"/>
      <c r="M89" s="67"/>
      <c r="N89" s="67"/>
      <c r="O89" s="67"/>
      <c r="P89" s="67"/>
      <c r="Q89" s="58"/>
      <c r="R89" s="219">
        <f t="shared" si="70"/>
        <v>0</v>
      </c>
      <c r="S89" s="249" t="e">
        <f t="shared" si="71"/>
        <v>#DIV/0!</v>
      </c>
      <c r="T89" s="263" t="e">
        <f t="shared" si="72"/>
        <v>#DIV/0!</v>
      </c>
    </row>
    <row r="90" spans="1:21" ht="15" customHeight="1" outlineLevel="1" x14ac:dyDescent="0.25">
      <c r="A90" s="383"/>
      <c r="B90" s="218" t="s">
        <v>219</v>
      </c>
      <c r="C90" s="388"/>
      <c r="D90" s="389"/>
      <c r="E90" s="390"/>
      <c r="F90" s="63"/>
      <c r="G90" s="67"/>
      <c r="H90" s="67"/>
      <c r="I90" s="67"/>
      <c r="J90" s="67"/>
      <c r="K90" s="67"/>
      <c r="L90" s="67"/>
      <c r="M90" s="67"/>
      <c r="N90" s="67"/>
      <c r="O90" s="67"/>
      <c r="P90" s="67"/>
      <c r="Q90" s="58"/>
      <c r="R90" s="219">
        <f t="shared" si="70"/>
        <v>0</v>
      </c>
      <c r="S90" s="249" t="e">
        <f t="shared" si="71"/>
        <v>#DIV/0!</v>
      </c>
      <c r="T90" s="263" t="e">
        <f t="shared" si="72"/>
        <v>#DIV/0!</v>
      </c>
    </row>
    <row r="91" spans="1:21" ht="15" customHeight="1" outlineLevel="1" x14ac:dyDescent="0.25">
      <c r="A91" s="383"/>
      <c r="B91" s="218" t="s">
        <v>220</v>
      </c>
      <c r="C91" s="388"/>
      <c r="D91" s="389"/>
      <c r="E91" s="390"/>
      <c r="F91" s="63"/>
      <c r="G91" s="67"/>
      <c r="H91" s="67"/>
      <c r="I91" s="67"/>
      <c r="J91" s="67"/>
      <c r="K91" s="67"/>
      <c r="L91" s="67"/>
      <c r="M91" s="67"/>
      <c r="N91" s="67"/>
      <c r="O91" s="67"/>
      <c r="P91" s="67"/>
      <c r="Q91" s="58"/>
      <c r="R91" s="219">
        <f t="shared" si="70"/>
        <v>0</v>
      </c>
      <c r="S91" s="249" t="e">
        <f t="shared" si="71"/>
        <v>#DIV/0!</v>
      </c>
      <c r="T91" s="263" t="e">
        <f t="shared" si="72"/>
        <v>#DIV/0!</v>
      </c>
    </row>
    <row r="92" spans="1:21" ht="15" customHeight="1" outlineLevel="1" x14ac:dyDescent="0.25">
      <c r="A92" s="383"/>
      <c r="B92" s="218" t="s">
        <v>221</v>
      </c>
      <c r="C92" s="388"/>
      <c r="D92" s="389"/>
      <c r="E92" s="390"/>
      <c r="F92" s="63"/>
      <c r="G92" s="67"/>
      <c r="H92" s="67"/>
      <c r="I92" s="67"/>
      <c r="J92" s="67"/>
      <c r="K92" s="67"/>
      <c r="L92" s="67"/>
      <c r="M92" s="67"/>
      <c r="N92" s="67"/>
      <c r="O92" s="67"/>
      <c r="P92" s="67"/>
      <c r="Q92" s="58"/>
      <c r="R92" s="219">
        <f t="shared" si="70"/>
        <v>0</v>
      </c>
      <c r="S92" s="249" t="e">
        <f t="shared" si="71"/>
        <v>#DIV/0!</v>
      </c>
      <c r="T92" s="263" t="e">
        <f t="shared" si="72"/>
        <v>#DIV/0!</v>
      </c>
    </row>
    <row r="93" spans="1:21" ht="15" customHeight="1" outlineLevel="1" x14ac:dyDescent="0.25">
      <c r="A93" s="383"/>
      <c r="B93" s="218" t="s">
        <v>222</v>
      </c>
      <c r="C93" s="388"/>
      <c r="D93" s="389"/>
      <c r="E93" s="390"/>
      <c r="F93" s="63"/>
      <c r="G93" s="67"/>
      <c r="H93" s="67"/>
      <c r="I93" s="67"/>
      <c r="J93" s="67"/>
      <c r="K93" s="67"/>
      <c r="L93" s="67"/>
      <c r="M93" s="67"/>
      <c r="N93" s="67"/>
      <c r="O93" s="67"/>
      <c r="P93" s="67"/>
      <c r="Q93" s="58"/>
      <c r="R93" s="219">
        <f t="shared" si="70"/>
        <v>0</v>
      </c>
      <c r="S93" s="249" t="e">
        <f t="shared" si="71"/>
        <v>#DIV/0!</v>
      </c>
      <c r="T93" s="263" t="e">
        <f t="shared" si="72"/>
        <v>#DIV/0!</v>
      </c>
    </row>
    <row r="94" spans="1:21" x14ac:dyDescent="0.25">
      <c r="A94" s="8"/>
      <c r="B94" s="7"/>
      <c r="C94" s="41"/>
      <c r="D94" s="38"/>
      <c r="E94" s="39"/>
      <c r="F94" s="13"/>
      <c r="G94" s="13"/>
      <c r="H94" s="13"/>
      <c r="I94" s="13"/>
      <c r="J94" s="13"/>
      <c r="K94" s="13"/>
      <c r="L94" s="13"/>
      <c r="M94" s="13"/>
      <c r="N94" s="13"/>
      <c r="O94" s="13"/>
      <c r="P94" s="13"/>
      <c r="Q94" s="13"/>
      <c r="R94" s="17"/>
    </row>
    <row r="95" spans="1:21" s="45" customFormat="1" ht="12.75" x14ac:dyDescent="0.2">
      <c r="A95" s="384" t="s">
        <v>5</v>
      </c>
      <c r="B95" s="26" t="s">
        <v>32</v>
      </c>
      <c r="C95" s="69">
        <f>IF('Assets &amp; Liabilities'!$C$5="use","see monthly",SUM(C97:C103))</f>
        <v>4.9999999999999996E-2</v>
      </c>
      <c r="D95" s="72"/>
      <c r="E95" s="42"/>
      <c r="F95" s="88">
        <f t="shared" ref="F95" si="73">F96/F$8</f>
        <v>0.05</v>
      </c>
      <c r="G95" s="89">
        <f t="shared" ref="G95" si="74">G96/G$8</f>
        <v>0.05</v>
      </c>
      <c r="H95" s="89">
        <f t="shared" ref="H95" si="75">H96/H$8</f>
        <v>0.05</v>
      </c>
      <c r="I95" s="89">
        <f t="shared" ref="I95" si="76">I96/I$8</f>
        <v>0.05</v>
      </c>
      <c r="J95" s="89">
        <f t="shared" ref="J95" si="77">J96/J$8</f>
        <v>0.05</v>
      </c>
      <c r="K95" s="89">
        <f t="shared" ref="K95" si="78">K96/K$8</f>
        <v>0.05</v>
      </c>
      <c r="L95" s="89">
        <f t="shared" ref="L95" si="79">L96/L$8</f>
        <v>0.05</v>
      </c>
      <c r="M95" s="89">
        <f t="shared" ref="M95" si="80">M96/M$8</f>
        <v>0.05</v>
      </c>
      <c r="N95" s="89">
        <f t="shared" ref="N95" si="81">N96/N$8</f>
        <v>0.05</v>
      </c>
      <c r="O95" s="89">
        <f t="shared" ref="O95" si="82">O96/O$8</f>
        <v>0.05</v>
      </c>
      <c r="P95" s="89">
        <f t="shared" ref="P95" si="83">P96/P$8</f>
        <v>0.05</v>
      </c>
      <c r="Q95" s="90">
        <f t="shared" ref="Q95" si="84">Q96/Q$8</f>
        <v>0.05</v>
      </c>
      <c r="R95" s="91">
        <f t="shared" ref="R95" si="85">R96/R$8</f>
        <v>0.05</v>
      </c>
      <c r="S95" s="259"/>
      <c r="T95" s="259"/>
      <c r="U95" s="251"/>
    </row>
    <row r="96" spans="1:21" s="2" customFormat="1" ht="12.75" x14ac:dyDescent="0.2">
      <c r="A96" s="384"/>
      <c r="B96" s="48" t="s">
        <v>39</v>
      </c>
      <c r="C96" s="70"/>
      <c r="D96" s="73"/>
      <c r="E96" s="50"/>
      <c r="F96" s="64">
        <f>SUM(F97:F103)</f>
        <v>4150</v>
      </c>
      <c r="G96" s="68">
        <f t="shared" ref="G96:Q96" si="86">SUM(G97:G103)</f>
        <v>4150</v>
      </c>
      <c r="H96" s="68">
        <f t="shared" si="86"/>
        <v>4150</v>
      </c>
      <c r="I96" s="68">
        <f t="shared" si="86"/>
        <v>4150</v>
      </c>
      <c r="J96" s="68">
        <f t="shared" si="86"/>
        <v>4150</v>
      </c>
      <c r="K96" s="68">
        <f t="shared" si="86"/>
        <v>4150</v>
      </c>
      <c r="L96" s="68">
        <f t="shared" si="86"/>
        <v>4150</v>
      </c>
      <c r="M96" s="68">
        <f t="shared" si="86"/>
        <v>4150</v>
      </c>
      <c r="N96" s="68">
        <f t="shared" si="86"/>
        <v>4150</v>
      </c>
      <c r="O96" s="68">
        <f t="shared" si="86"/>
        <v>4150</v>
      </c>
      <c r="P96" s="68">
        <f t="shared" si="86"/>
        <v>4150</v>
      </c>
      <c r="Q96" s="59">
        <f t="shared" si="86"/>
        <v>4150</v>
      </c>
      <c r="R96" s="60">
        <f t="shared" ref="R96:R103" si="87">SUM(F96:Q96)</f>
        <v>49800</v>
      </c>
      <c r="S96" s="252">
        <f t="shared" ref="S96:S103" si="88">R96/$R$8</f>
        <v>0.05</v>
      </c>
      <c r="T96" s="260"/>
      <c r="U96" s="272"/>
    </row>
    <row r="97" spans="1:21" outlineLevel="1" x14ac:dyDescent="0.25">
      <c r="A97" s="384"/>
      <c r="B97" s="46" t="s">
        <v>225</v>
      </c>
      <c r="C97" s="71"/>
      <c r="D97" s="74"/>
      <c r="E97" s="47"/>
      <c r="F97" s="62">
        <f t="shared" ref="F97:Q103" si="89">IF($E97&gt;0,$E97,IF($D97&gt;0,$D97*F$8,$C97*F$8))</f>
        <v>0</v>
      </c>
      <c r="G97" s="66">
        <f t="shared" si="89"/>
        <v>0</v>
      </c>
      <c r="H97" s="66">
        <f t="shared" si="89"/>
        <v>0</v>
      </c>
      <c r="I97" s="66">
        <f t="shared" si="89"/>
        <v>0</v>
      </c>
      <c r="J97" s="66">
        <f t="shared" si="89"/>
        <v>0</v>
      </c>
      <c r="K97" s="66">
        <f t="shared" si="89"/>
        <v>0</v>
      </c>
      <c r="L97" s="66">
        <f t="shared" si="89"/>
        <v>0</v>
      </c>
      <c r="M97" s="66">
        <f t="shared" si="89"/>
        <v>0</v>
      </c>
      <c r="N97" s="66">
        <f t="shared" si="89"/>
        <v>0</v>
      </c>
      <c r="O97" s="66">
        <f t="shared" si="89"/>
        <v>0</v>
      </c>
      <c r="P97" s="66">
        <f t="shared" si="89"/>
        <v>0</v>
      </c>
      <c r="Q97" s="56">
        <f t="shared" si="89"/>
        <v>0</v>
      </c>
      <c r="R97" s="57">
        <f t="shared" si="87"/>
        <v>0</v>
      </c>
      <c r="S97" s="254">
        <f t="shared" si="88"/>
        <v>0</v>
      </c>
    </row>
    <row r="98" spans="1:21" outlineLevel="1" x14ac:dyDescent="0.25">
      <c r="A98" s="384"/>
      <c r="B98" s="46" t="s">
        <v>226</v>
      </c>
      <c r="C98" s="71">
        <v>0.02</v>
      </c>
      <c r="D98" s="74"/>
      <c r="E98" s="47"/>
      <c r="F98" s="62">
        <f t="shared" si="89"/>
        <v>1660</v>
      </c>
      <c r="G98" s="66">
        <f t="shared" si="89"/>
        <v>1660</v>
      </c>
      <c r="H98" s="66">
        <f t="shared" si="89"/>
        <v>1660</v>
      </c>
      <c r="I98" s="66">
        <f t="shared" si="89"/>
        <v>1660</v>
      </c>
      <c r="J98" s="66">
        <f t="shared" si="89"/>
        <v>1660</v>
      </c>
      <c r="K98" s="66">
        <f t="shared" si="89"/>
        <v>1660</v>
      </c>
      <c r="L98" s="66">
        <f t="shared" si="89"/>
        <v>1660</v>
      </c>
      <c r="M98" s="66">
        <f t="shared" si="89"/>
        <v>1660</v>
      </c>
      <c r="N98" s="66">
        <f t="shared" si="89"/>
        <v>1660</v>
      </c>
      <c r="O98" s="66">
        <f t="shared" si="89"/>
        <v>1660</v>
      </c>
      <c r="P98" s="66">
        <f t="shared" si="89"/>
        <v>1660</v>
      </c>
      <c r="Q98" s="56">
        <f t="shared" si="89"/>
        <v>1660</v>
      </c>
      <c r="R98" s="57">
        <f t="shared" si="87"/>
        <v>19920</v>
      </c>
      <c r="S98" s="254">
        <f t="shared" si="88"/>
        <v>0.02</v>
      </c>
    </row>
    <row r="99" spans="1:21" outlineLevel="1" x14ac:dyDescent="0.25">
      <c r="A99" s="384"/>
      <c r="B99" s="46" t="s">
        <v>227</v>
      </c>
      <c r="C99" s="71">
        <f>IF('Assets &amp; Liabilities'!$C$5="use","see A&amp;L tab",0%)</f>
        <v>0</v>
      </c>
      <c r="D99" s="74"/>
      <c r="E99" s="47"/>
      <c r="F99" s="62">
        <f>IF('Assets &amp; Liabilities'!$C$5="use",'Assets &amp; Liabilities'!D101,IF($E99&gt;0,$E99,IF($D99&gt;0,$D99*F$8,$C99*F$8)))</f>
        <v>0</v>
      </c>
      <c r="G99" s="66">
        <f>IF('Assets &amp; Liabilities'!$C$5="use",'Assets &amp; Liabilities'!E101,IF($E99&gt;0,$E99,IF($D99&gt;0,$D99*G$8,$C99*G$8)))</f>
        <v>0</v>
      </c>
      <c r="H99" s="66">
        <f>IF('Assets &amp; Liabilities'!$C$5="use",'Assets &amp; Liabilities'!F101,IF($E99&gt;0,$E99,IF($D99&gt;0,$D99*H$8,$C99*H$8)))</f>
        <v>0</v>
      </c>
      <c r="I99" s="66">
        <f>IF('Assets &amp; Liabilities'!$C$5="use",'Assets &amp; Liabilities'!G101,IF($E99&gt;0,$E99,IF($D99&gt;0,$D99*I$8,$C99*I$8)))</f>
        <v>0</v>
      </c>
      <c r="J99" s="66">
        <f>IF('Assets &amp; Liabilities'!$C$5="use",'Assets &amp; Liabilities'!H101,IF($E99&gt;0,$E99,IF($D99&gt;0,$D99*J$8,$C99*J$8)))</f>
        <v>0</v>
      </c>
      <c r="K99" s="66">
        <f>IF('Assets &amp; Liabilities'!$C$5="use",'Assets &amp; Liabilities'!I101,IF($E99&gt;0,$E99,IF($D99&gt;0,$D99*K$8,$C99*K$8)))</f>
        <v>0</v>
      </c>
      <c r="L99" s="66">
        <f>IF('Assets &amp; Liabilities'!$C$5="use",'Assets &amp; Liabilities'!J101,IF($E99&gt;0,$E99,IF($D99&gt;0,$D99*L$8,$C99*L$8)))</f>
        <v>0</v>
      </c>
      <c r="M99" s="66">
        <f>IF('Assets &amp; Liabilities'!$C$5="use",'Assets &amp; Liabilities'!K101,IF($E99&gt;0,$E99,IF($D99&gt;0,$D99*M$8,$C99*M$8)))</f>
        <v>0</v>
      </c>
      <c r="N99" s="66">
        <f>IF('Assets &amp; Liabilities'!$C$5="use",'Assets &amp; Liabilities'!L101,IF($E99&gt;0,$E99,IF($D99&gt;0,$D99*N$8,$C99*N$8)))</f>
        <v>0</v>
      </c>
      <c r="O99" s="66">
        <f>IF('Assets &amp; Liabilities'!$C$5="use",'Assets &amp; Liabilities'!M101,IF($E99&gt;0,$E99,IF($D99&gt;0,$D99*O$8,$C99*O$8)))</f>
        <v>0</v>
      </c>
      <c r="P99" s="66">
        <f>IF('Assets &amp; Liabilities'!$C$5="use",'Assets &amp; Liabilities'!N101,IF($E99&gt;0,$E99,IF($D99&gt;0,$D99*P$8,$C99*P$8)))</f>
        <v>0</v>
      </c>
      <c r="Q99" s="56">
        <f>IF('Assets &amp; Liabilities'!$C$5="use",'Assets &amp; Liabilities'!O101,IF($E99&gt;0,$E99,IF($D99&gt;0,$D99*Q$8,$C99*Q$8)))</f>
        <v>0</v>
      </c>
      <c r="R99" s="57">
        <f t="shared" si="87"/>
        <v>0</v>
      </c>
      <c r="S99" s="254">
        <f t="shared" si="88"/>
        <v>0</v>
      </c>
    </row>
    <row r="100" spans="1:21" outlineLevel="1" x14ac:dyDescent="0.25">
      <c r="A100" s="384"/>
      <c r="B100" s="46" t="s">
        <v>228</v>
      </c>
      <c r="C100" s="71"/>
      <c r="D100" s="74"/>
      <c r="E100" s="47"/>
      <c r="F100" s="62">
        <f t="shared" si="89"/>
        <v>0</v>
      </c>
      <c r="G100" s="66">
        <f t="shared" si="89"/>
        <v>0</v>
      </c>
      <c r="H100" s="66">
        <f t="shared" si="89"/>
        <v>0</v>
      </c>
      <c r="I100" s="66">
        <f t="shared" si="89"/>
        <v>0</v>
      </c>
      <c r="J100" s="66">
        <f t="shared" si="89"/>
        <v>0</v>
      </c>
      <c r="K100" s="66">
        <f t="shared" si="89"/>
        <v>0</v>
      </c>
      <c r="L100" s="66">
        <f t="shared" si="89"/>
        <v>0</v>
      </c>
      <c r="M100" s="66">
        <f t="shared" si="89"/>
        <v>0</v>
      </c>
      <c r="N100" s="66">
        <f t="shared" si="89"/>
        <v>0</v>
      </c>
      <c r="O100" s="66">
        <f t="shared" si="89"/>
        <v>0</v>
      </c>
      <c r="P100" s="66">
        <f t="shared" si="89"/>
        <v>0</v>
      </c>
      <c r="Q100" s="56">
        <f t="shared" si="89"/>
        <v>0</v>
      </c>
      <c r="R100" s="57">
        <f t="shared" si="87"/>
        <v>0</v>
      </c>
      <c r="S100" s="254">
        <f t="shared" si="88"/>
        <v>0</v>
      </c>
    </row>
    <row r="101" spans="1:21" outlineLevel="1" x14ac:dyDescent="0.25">
      <c r="A101" s="384"/>
      <c r="B101" s="46" t="s">
        <v>229</v>
      </c>
      <c r="C101" s="71">
        <v>0.02</v>
      </c>
      <c r="D101" s="74"/>
      <c r="E101" s="47"/>
      <c r="F101" s="62">
        <f t="shared" si="89"/>
        <v>1660</v>
      </c>
      <c r="G101" s="66">
        <f t="shared" si="89"/>
        <v>1660</v>
      </c>
      <c r="H101" s="66">
        <f t="shared" si="89"/>
        <v>1660</v>
      </c>
      <c r="I101" s="66">
        <f t="shared" si="89"/>
        <v>1660</v>
      </c>
      <c r="J101" s="66">
        <f t="shared" si="89"/>
        <v>1660</v>
      </c>
      <c r="K101" s="66">
        <f t="shared" si="89"/>
        <v>1660</v>
      </c>
      <c r="L101" s="66">
        <f t="shared" si="89"/>
        <v>1660</v>
      </c>
      <c r="M101" s="66">
        <f t="shared" si="89"/>
        <v>1660</v>
      </c>
      <c r="N101" s="66">
        <f t="shared" si="89"/>
        <v>1660</v>
      </c>
      <c r="O101" s="66">
        <f t="shared" si="89"/>
        <v>1660</v>
      </c>
      <c r="P101" s="66">
        <f t="shared" si="89"/>
        <v>1660</v>
      </c>
      <c r="Q101" s="56">
        <f t="shared" si="89"/>
        <v>1660</v>
      </c>
      <c r="R101" s="57">
        <f t="shared" si="87"/>
        <v>19920</v>
      </c>
      <c r="S101" s="254">
        <f t="shared" si="88"/>
        <v>0.02</v>
      </c>
    </row>
    <row r="102" spans="1:21" outlineLevel="1" x14ac:dyDescent="0.25">
      <c r="A102" s="384"/>
      <c r="B102" s="46" t="s">
        <v>230</v>
      </c>
      <c r="C102" s="71">
        <v>5.0000000000000001E-3</v>
      </c>
      <c r="D102" s="74"/>
      <c r="E102" s="47"/>
      <c r="F102" s="62">
        <f t="shared" si="89"/>
        <v>415</v>
      </c>
      <c r="G102" s="66">
        <f t="shared" si="89"/>
        <v>415</v>
      </c>
      <c r="H102" s="66">
        <f t="shared" si="89"/>
        <v>415</v>
      </c>
      <c r="I102" s="66">
        <f t="shared" si="89"/>
        <v>415</v>
      </c>
      <c r="J102" s="66">
        <f t="shared" si="89"/>
        <v>415</v>
      </c>
      <c r="K102" s="66">
        <f t="shared" si="89"/>
        <v>415</v>
      </c>
      <c r="L102" s="66">
        <f t="shared" si="89"/>
        <v>415</v>
      </c>
      <c r="M102" s="66">
        <f t="shared" si="89"/>
        <v>415</v>
      </c>
      <c r="N102" s="66">
        <f t="shared" si="89"/>
        <v>415</v>
      </c>
      <c r="O102" s="66">
        <f t="shared" si="89"/>
        <v>415</v>
      </c>
      <c r="P102" s="66">
        <f t="shared" si="89"/>
        <v>415</v>
      </c>
      <c r="Q102" s="56">
        <f t="shared" si="89"/>
        <v>415</v>
      </c>
      <c r="R102" s="57">
        <f t="shared" si="87"/>
        <v>4980</v>
      </c>
      <c r="S102" s="254">
        <f t="shared" si="88"/>
        <v>5.0000000000000001E-3</v>
      </c>
    </row>
    <row r="103" spans="1:21" outlineLevel="1" x14ac:dyDescent="0.25">
      <c r="A103" s="384"/>
      <c r="B103" s="46" t="s">
        <v>231</v>
      </c>
      <c r="C103" s="71">
        <v>5.0000000000000001E-3</v>
      </c>
      <c r="D103" s="74"/>
      <c r="E103" s="47"/>
      <c r="F103" s="62">
        <f t="shared" si="89"/>
        <v>415</v>
      </c>
      <c r="G103" s="66">
        <f t="shared" si="89"/>
        <v>415</v>
      </c>
      <c r="H103" s="66">
        <f t="shared" si="89"/>
        <v>415</v>
      </c>
      <c r="I103" s="66">
        <f t="shared" si="89"/>
        <v>415</v>
      </c>
      <c r="J103" s="66">
        <f t="shared" si="89"/>
        <v>415</v>
      </c>
      <c r="K103" s="66">
        <f t="shared" si="89"/>
        <v>415</v>
      </c>
      <c r="L103" s="66">
        <f t="shared" si="89"/>
        <v>415</v>
      </c>
      <c r="M103" s="66">
        <f t="shared" si="89"/>
        <v>415</v>
      </c>
      <c r="N103" s="66">
        <f t="shared" si="89"/>
        <v>415</v>
      </c>
      <c r="O103" s="66">
        <f t="shared" si="89"/>
        <v>415</v>
      </c>
      <c r="P103" s="66">
        <f t="shared" si="89"/>
        <v>415</v>
      </c>
      <c r="Q103" s="56">
        <f t="shared" si="89"/>
        <v>415</v>
      </c>
      <c r="R103" s="57">
        <f t="shared" si="87"/>
        <v>4980</v>
      </c>
      <c r="S103" s="254">
        <f t="shared" si="88"/>
        <v>5.0000000000000001E-3</v>
      </c>
    </row>
    <row r="104" spans="1:21" x14ac:dyDescent="0.25">
      <c r="A104" s="8"/>
      <c r="B104" s="7"/>
      <c r="C104" s="41"/>
      <c r="D104" s="38"/>
      <c r="E104" s="39"/>
      <c r="F104" s="13"/>
      <c r="G104" s="13"/>
      <c r="H104" s="13"/>
      <c r="I104" s="13"/>
      <c r="J104" s="13"/>
      <c r="K104" s="13"/>
      <c r="L104" s="13"/>
      <c r="M104" s="13"/>
      <c r="N104" s="13"/>
      <c r="O104" s="13"/>
      <c r="P104" s="13"/>
      <c r="Q104" s="13"/>
      <c r="R104" s="17"/>
    </row>
    <row r="105" spans="1:21" s="45" customFormat="1" ht="11.25" x14ac:dyDescent="0.2">
      <c r="A105" s="383" t="s">
        <v>4</v>
      </c>
      <c r="B105" s="202" t="s">
        <v>33</v>
      </c>
      <c r="C105" s="203"/>
      <c r="D105" s="204"/>
      <c r="E105" s="205"/>
      <c r="F105" s="206">
        <f t="shared" ref="F105" si="90">F106/F$8</f>
        <v>0</v>
      </c>
      <c r="G105" s="207">
        <f t="shared" ref="G105" si="91">G106/G$8</f>
        <v>0</v>
      </c>
      <c r="H105" s="207">
        <f t="shared" ref="H105" si="92">H106/H$8</f>
        <v>0</v>
      </c>
      <c r="I105" s="207">
        <f t="shared" ref="I105" si="93">I106/I$8</f>
        <v>0</v>
      </c>
      <c r="J105" s="207">
        <f t="shared" ref="J105" si="94">J106/J$8</f>
        <v>0</v>
      </c>
      <c r="K105" s="207">
        <f t="shared" ref="K105" si="95">K106/K$8</f>
        <v>0</v>
      </c>
      <c r="L105" s="207">
        <f t="shared" ref="L105" si="96">L106/L$8</f>
        <v>0</v>
      </c>
      <c r="M105" s="207">
        <f t="shared" ref="M105" si="97">M106/M$8</f>
        <v>0</v>
      </c>
      <c r="N105" s="207">
        <f t="shared" ref="N105" si="98">N106/N$8</f>
        <v>0</v>
      </c>
      <c r="O105" s="207">
        <f t="shared" ref="O105" si="99">O106/O$8</f>
        <v>0</v>
      </c>
      <c r="P105" s="207">
        <f t="shared" ref="P105" si="100">P106/P$8</f>
        <v>0</v>
      </c>
      <c r="Q105" s="208">
        <f t="shared" ref="Q105" si="101">Q106/Q$8</f>
        <v>0</v>
      </c>
      <c r="R105" s="209">
        <f t="shared" ref="R105" si="102">R106/R$8</f>
        <v>0</v>
      </c>
      <c r="S105" s="259"/>
      <c r="T105" s="259"/>
      <c r="U105" s="251"/>
    </row>
    <row r="106" spans="1:21" s="2" customFormat="1" x14ac:dyDescent="0.25">
      <c r="A106" s="383"/>
      <c r="B106" s="210" t="s">
        <v>38</v>
      </c>
      <c r="C106" s="211"/>
      <c r="D106" s="212"/>
      <c r="E106" s="213"/>
      <c r="F106" s="214">
        <f>SUM(F107:F113)</f>
        <v>0</v>
      </c>
      <c r="G106" s="215">
        <f t="shared" ref="G106:Q106" si="103">SUM(G107:G113)</f>
        <v>0</v>
      </c>
      <c r="H106" s="215">
        <f t="shared" si="103"/>
        <v>0</v>
      </c>
      <c r="I106" s="215">
        <f t="shared" si="103"/>
        <v>0</v>
      </c>
      <c r="J106" s="215">
        <f t="shared" si="103"/>
        <v>0</v>
      </c>
      <c r="K106" s="215">
        <f t="shared" si="103"/>
        <v>0</v>
      </c>
      <c r="L106" s="215">
        <f t="shared" si="103"/>
        <v>0</v>
      </c>
      <c r="M106" s="215">
        <f t="shared" si="103"/>
        <v>0</v>
      </c>
      <c r="N106" s="215">
        <f t="shared" si="103"/>
        <v>0</v>
      </c>
      <c r="O106" s="215">
        <f t="shared" si="103"/>
        <v>0</v>
      </c>
      <c r="P106" s="215">
        <f t="shared" si="103"/>
        <v>0</v>
      </c>
      <c r="Q106" s="216">
        <f t="shared" si="103"/>
        <v>0</v>
      </c>
      <c r="R106" s="217">
        <f t="shared" ref="R106:R113" si="104">SUM(F106:Q106)</f>
        <v>0</v>
      </c>
      <c r="S106" s="252" t="e">
        <f>R106/$R$10</f>
        <v>#DIV/0!</v>
      </c>
      <c r="T106" s="262" t="e">
        <f>S106-S96</f>
        <v>#DIV/0!</v>
      </c>
      <c r="U106" s="265">
        <v>0.01</v>
      </c>
    </row>
    <row r="107" spans="1:21" ht="15" customHeight="1" outlineLevel="1" x14ac:dyDescent="0.25">
      <c r="A107" s="383"/>
      <c r="B107" s="218" t="s">
        <v>225</v>
      </c>
      <c r="C107" s="385" t="s">
        <v>114</v>
      </c>
      <c r="D107" s="386"/>
      <c r="E107" s="387"/>
      <c r="F107" s="63"/>
      <c r="G107" s="67"/>
      <c r="H107" s="67"/>
      <c r="I107" s="67"/>
      <c r="J107" s="67"/>
      <c r="K107" s="67"/>
      <c r="L107" s="67"/>
      <c r="M107" s="67"/>
      <c r="N107" s="67"/>
      <c r="O107" s="67"/>
      <c r="P107" s="67"/>
      <c r="Q107" s="58"/>
      <c r="R107" s="219">
        <f t="shared" si="104"/>
        <v>0</v>
      </c>
      <c r="S107" s="249" t="e">
        <f t="shared" ref="S107:S113" si="105">R107/$R$10</f>
        <v>#DIV/0!</v>
      </c>
      <c r="T107" s="263" t="e">
        <f>S107-S97</f>
        <v>#DIV/0!</v>
      </c>
    </row>
    <row r="108" spans="1:21" ht="15" customHeight="1" outlineLevel="1" x14ac:dyDescent="0.25">
      <c r="A108" s="383"/>
      <c r="B108" s="218" t="s">
        <v>226</v>
      </c>
      <c r="C108" s="388"/>
      <c r="D108" s="389"/>
      <c r="E108" s="390"/>
      <c r="F108" s="63"/>
      <c r="G108" s="67"/>
      <c r="H108" s="67"/>
      <c r="I108" s="67"/>
      <c r="J108" s="67"/>
      <c r="K108" s="67"/>
      <c r="L108" s="67"/>
      <c r="M108" s="67"/>
      <c r="N108" s="67"/>
      <c r="O108" s="67"/>
      <c r="P108" s="67"/>
      <c r="Q108" s="58"/>
      <c r="R108" s="219">
        <f t="shared" si="104"/>
        <v>0</v>
      </c>
      <c r="S108" s="249" t="e">
        <f t="shared" si="105"/>
        <v>#DIV/0!</v>
      </c>
      <c r="T108" s="263" t="e">
        <f t="shared" ref="T108:T113" si="106">S108-S98</f>
        <v>#DIV/0!</v>
      </c>
    </row>
    <row r="109" spans="1:21" ht="15" customHeight="1" outlineLevel="1" x14ac:dyDescent="0.25">
      <c r="A109" s="383"/>
      <c r="B109" s="218" t="s">
        <v>232</v>
      </c>
      <c r="C109" s="388"/>
      <c r="D109" s="389"/>
      <c r="E109" s="390"/>
      <c r="F109" s="63"/>
      <c r="G109" s="67"/>
      <c r="H109" s="67"/>
      <c r="I109" s="67"/>
      <c r="J109" s="67"/>
      <c r="K109" s="67"/>
      <c r="L109" s="67"/>
      <c r="M109" s="67"/>
      <c r="N109" s="67"/>
      <c r="O109" s="67"/>
      <c r="P109" s="67"/>
      <c r="Q109" s="58"/>
      <c r="R109" s="219">
        <f t="shared" si="104"/>
        <v>0</v>
      </c>
      <c r="S109" s="249" t="e">
        <f t="shared" si="105"/>
        <v>#DIV/0!</v>
      </c>
      <c r="T109" s="263" t="e">
        <f t="shared" si="106"/>
        <v>#DIV/0!</v>
      </c>
    </row>
    <row r="110" spans="1:21" ht="15" customHeight="1" outlineLevel="1" x14ac:dyDescent="0.25">
      <c r="A110" s="383"/>
      <c r="B110" s="218" t="s">
        <v>228</v>
      </c>
      <c r="C110" s="388"/>
      <c r="D110" s="389"/>
      <c r="E110" s="390"/>
      <c r="F110" s="63"/>
      <c r="G110" s="67"/>
      <c r="H110" s="67"/>
      <c r="I110" s="67"/>
      <c r="J110" s="67"/>
      <c r="K110" s="67"/>
      <c r="L110" s="67"/>
      <c r="M110" s="67"/>
      <c r="N110" s="67"/>
      <c r="O110" s="67"/>
      <c r="P110" s="67"/>
      <c r="Q110" s="58"/>
      <c r="R110" s="219">
        <f t="shared" si="104"/>
        <v>0</v>
      </c>
      <c r="S110" s="249" t="e">
        <f t="shared" si="105"/>
        <v>#DIV/0!</v>
      </c>
      <c r="T110" s="263" t="e">
        <f t="shared" si="106"/>
        <v>#DIV/0!</v>
      </c>
    </row>
    <row r="111" spans="1:21" ht="15" customHeight="1" outlineLevel="1" x14ac:dyDescent="0.25">
      <c r="A111" s="383"/>
      <c r="B111" s="218" t="s">
        <v>229</v>
      </c>
      <c r="C111" s="388"/>
      <c r="D111" s="389"/>
      <c r="E111" s="390"/>
      <c r="F111" s="63"/>
      <c r="G111" s="67"/>
      <c r="H111" s="67"/>
      <c r="I111" s="67"/>
      <c r="J111" s="67"/>
      <c r="K111" s="67"/>
      <c r="L111" s="67"/>
      <c r="M111" s="67"/>
      <c r="N111" s="67"/>
      <c r="O111" s="67"/>
      <c r="P111" s="67"/>
      <c r="Q111" s="58"/>
      <c r="R111" s="219">
        <f t="shared" si="104"/>
        <v>0</v>
      </c>
      <c r="S111" s="249" t="e">
        <f t="shared" si="105"/>
        <v>#DIV/0!</v>
      </c>
      <c r="T111" s="263" t="e">
        <f t="shared" si="106"/>
        <v>#DIV/0!</v>
      </c>
    </row>
    <row r="112" spans="1:21" ht="15" customHeight="1" outlineLevel="1" x14ac:dyDescent="0.25">
      <c r="A112" s="383"/>
      <c r="B112" s="218" t="s">
        <v>230</v>
      </c>
      <c r="C112" s="388"/>
      <c r="D112" s="389"/>
      <c r="E112" s="390"/>
      <c r="F112" s="63"/>
      <c r="G112" s="67"/>
      <c r="H112" s="67"/>
      <c r="I112" s="67"/>
      <c r="J112" s="67"/>
      <c r="K112" s="67"/>
      <c r="L112" s="67"/>
      <c r="M112" s="67"/>
      <c r="N112" s="67"/>
      <c r="O112" s="67"/>
      <c r="P112" s="67"/>
      <c r="Q112" s="58"/>
      <c r="R112" s="219">
        <f t="shared" si="104"/>
        <v>0</v>
      </c>
      <c r="S112" s="249" t="e">
        <f t="shared" si="105"/>
        <v>#DIV/0!</v>
      </c>
      <c r="T112" s="263" t="e">
        <f t="shared" si="106"/>
        <v>#DIV/0!</v>
      </c>
    </row>
    <row r="113" spans="1:21" ht="15" customHeight="1" outlineLevel="1" x14ac:dyDescent="0.25">
      <c r="A113" s="383"/>
      <c r="B113" s="218" t="s">
        <v>231</v>
      </c>
      <c r="C113" s="388"/>
      <c r="D113" s="389"/>
      <c r="E113" s="390"/>
      <c r="F113" s="63"/>
      <c r="G113" s="67"/>
      <c r="H113" s="67"/>
      <c r="I113" s="67"/>
      <c r="J113" s="67"/>
      <c r="K113" s="67"/>
      <c r="L113" s="67"/>
      <c r="M113" s="67"/>
      <c r="N113" s="67"/>
      <c r="O113" s="67"/>
      <c r="P113" s="67"/>
      <c r="Q113" s="58"/>
      <c r="R113" s="219">
        <f t="shared" si="104"/>
        <v>0</v>
      </c>
      <c r="S113" s="249" t="e">
        <f t="shared" si="105"/>
        <v>#DIV/0!</v>
      </c>
      <c r="T113" s="263" t="e">
        <f t="shared" si="106"/>
        <v>#DIV/0!</v>
      </c>
    </row>
    <row r="114" spans="1:21" x14ac:dyDescent="0.25">
      <c r="A114" s="8"/>
      <c r="B114" s="7"/>
      <c r="C114" s="41"/>
      <c r="D114" s="38"/>
      <c r="E114" s="39"/>
      <c r="F114" s="13"/>
      <c r="G114" s="13"/>
      <c r="H114" s="13"/>
      <c r="I114" s="13"/>
      <c r="J114" s="13"/>
      <c r="K114" s="13"/>
      <c r="L114" s="13"/>
      <c r="M114" s="13"/>
      <c r="N114" s="13"/>
      <c r="O114" s="13"/>
      <c r="P114" s="13"/>
      <c r="Q114" s="13"/>
      <c r="R114" s="17"/>
    </row>
    <row r="115" spans="1:21" s="45" customFormat="1" ht="15" customHeight="1" x14ac:dyDescent="0.2">
      <c r="A115" s="384" t="s">
        <v>5</v>
      </c>
      <c r="B115" s="26" t="s">
        <v>34</v>
      </c>
      <c r="C115" s="172">
        <f>SUM(C117:C127)</f>
        <v>4.0000000000000008E-2</v>
      </c>
      <c r="D115" s="72"/>
      <c r="E115" s="42"/>
      <c r="F115" s="88">
        <f t="shared" ref="F115" si="107">F116/F$8</f>
        <v>0.04</v>
      </c>
      <c r="G115" s="89">
        <f t="shared" ref="G115" si="108">G116/G$8</f>
        <v>0.04</v>
      </c>
      <c r="H115" s="89">
        <f t="shared" ref="H115" si="109">H116/H$8</f>
        <v>0.04</v>
      </c>
      <c r="I115" s="89">
        <f t="shared" ref="I115" si="110">I116/I$8</f>
        <v>0.04</v>
      </c>
      <c r="J115" s="89">
        <f t="shared" ref="J115" si="111">J116/J$8</f>
        <v>0.04</v>
      </c>
      <c r="K115" s="89">
        <f t="shared" ref="K115" si="112">K116/K$8</f>
        <v>0.04</v>
      </c>
      <c r="L115" s="89">
        <f t="shared" ref="L115" si="113">L116/L$8</f>
        <v>0.04</v>
      </c>
      <c r="M115" s="89">
        <f t="shared" ref="M115" si="114">M116/M$8</f>
        <v>0.04</v>
      </c>
      <c r="N115" s="89">
        <f t="shared" ref="N115" si="115">N116/N$8</f>
        <v>0.04</v>
      </c>
      <c r="O115" s="89">
        <f t="shared" ref="O115" si="116">O116/O$8</f>
        <v>0.04</v>
      </c>
      <c r="P115" s="89">
        <f t="shared" ref="P115" si="117">P116/P$8</f>
        <v>0.04</v>
      </c>
      <c r="Q115" s="90">
        <f t="shared" ref="Q115" si="118">Q116/Q$8</f>
        <v>0.04</v>
      </c>
      <c r="R115" s="91">
        <f t="shared" ref="R115" si="119">R116/R$8</f>
        <v>0.04</v>
      </c>
      <c r="S115" s="259"/>
      <c r="T115" s="259"/>
      <c r="U115" s="251"/>
    </row>
    <row r="116" spans="1:21" s="2" customFormat="1" ht="15" customHeight="1" x14ac:dyDescent="0.2">
      <c r="A116" s="384"/>
      <c r="B116" s="48" t="s">
        <v>37</v>
      </c>
      <c r="C116" s="70"/>
      <c r="D116" s="73"/>
      <c r="E116" s="50"/>
      <c r="F116" s="64">
        <f>SUM(F117:F127)</f>
        <v>3320</v>
      </c>
      <c r="G116" s="68">
        <f t="shared" ref="G116:Q116" si="120">SUM(G117:G127)</f>
        <v>3320</v>
      </c>
      <c r="H116" s="68">
        <f t="shared" si="120"/>
        <v>3320</v>
      </c>
      <c r="I116" s="68">
        <f t="shared" si="120"/>
        <v>3320</v>
      </c>
      <c r="J116" s="68">
        <f t="shared" si="120"/>
        <v>3320</v>
      </c>
      <c r="K116" s="68">
        <f t="shared" si="120"/>
        <v>3320</v>
      </c>
      <c r="L116" s="68">
        <f t="shared" si="120"/>
        <v>3320</v>
      </c>
      <c r="M116" s="68">
        <f t="shared" si="120"/>
        <v>3320</v>
      </c>
      <c r="N116" s="68">
        <f t="shared" si="120"/>
        <v>3320</v>
      </c>
      <c r="O116" s="68">
        <f t="shared" si="120"/>
        <v>3320</v>
      </c>
      <c r="P116" s="68">
        <f t="shared" si="120"/>
        <v>3320</v>
      </c>
      <c r="Q116" s="59">
        <f t="shared" si="120"/>
        <v>3320</v>
      </c>
      <c r="R116" s="60">
        <f t="shared" ref="R116:R127" si="121">SUM(F116:Q116)</f>
        <v>39840</v>
      </c>
      <c r="S116" s="252">
        <f t="shared" ref="S116:S127" si="122">R116/$R$8</f>
        <v>0.04</v>
      </c>
      <c r="T116" s="260"/>
      <c r="U116" s="272"/>
    </row>
    <row r="117" spans="1:21" outlineLevel="1" x14ac:dyDescent="0.25">
      <c r="A117" s="384"/>
      <c r="B117" s="46" t="s">
        <v>233</v>
      </c>
      <c r="C117" s="71">
        <v>1E-3</v>
      </c>
      <c r="D117" s="74"/>
      <c r="E117" s="47"/>
      <c r="F117" s="62">
        <f t="shared" ref="F117:Q127" si="123">IF($E117&gt;0,$E117,IF($D117&gt;0,$D117*F$8,$C117*F$8))</f>
        <v>83</v>
      </c>
      <c r="G117" s="66">
        <f t="shared" si="123"/>
        <v>83</v>
      </c>
      <c r="H117" s="66">
        <f t="shared" si="123"/>
        <v>83</v>
      </c>
      <c r="I117" s="66">
        <f t="shared" si="123"/>
        <v>83</v>
      </c>
      <c r="J117" s="66">
        <f t="shared" si="123"/>
        <v>83</v>
      </c>
      <c r="K117" s="66">
        <f t="shared" si="123"/>
        <v>83</v>
      </c>
      <c r="L117" s="66">
        <f t="shared" si="123"/>
        <v>83</v>
      </c>
      <c r="M117" s="66">
        <f t="shared" si="123"/>
        <v>83</v>
      </c>
      <c r="N117" s="66">
        <f t="shared" si="123"/>
        <v>83</v>
      </c>
      <c r="O117" s="66">
        <f t="shared" si="123"/>
        <v>83</v>
      </c>
      <c r="P117" s="66">
        <f t="shared" si="123"/>
        <v>83</v>
      </c>
      <c r="Q117" s="56">
        <f t="shared" si="123"/>
        <v>83</v>
      </c>
      <c r="R117" s="57">
        <f t="shared" si="121"/>
        <v>996</v>
      </c>
      <c r="S117" s="254">
        <f t="shared" si="122"/>
        <v>1E-3</v>
      </c>
    </row>
    <row r="118" spans="1:21" outlineLevel="1" x14ac:dyDescent="0.25">
      <c r="A118" s="384"/>
      <c r="B118" s="46" t="s">
        <v>234</v>
      </c>
      <c r="C118" s="71">
        <v>0.01</v>
      </c>
      <c r="D118" s="74"/>
      <c r="E118" s="47"/>
      <c r="F118" s="62">
        <f t="shared" si="123"/>
        <v>830</v>
      </c>
      <c r="G118" s="66">
        <f t="shared" si="123"/>
        <v>830</v>
      </c>
      <c r="H118" s="66">
        <f t="shared" si="123"/>
        <v>830</v>
      </c>
      <c r="I118" s="66">
        <f t="shared" si="123"/>
        <v>830</v>
      </c>
      <c r="J118" s="66">
        <f t="shared" si="123"/>
        <v>830</v>
      </c>
      <c r="K118" s="66">
        <f t="shared" si="123"/>
        <v>830</v>
      </c>
      <c r="L118" s="66">
        <f t="shared" si="123"/>
        <v>830</v>
      </c>
      <c r="M118" s="66">
        <f t="shared" si="123"/>
        <v>830</v>
      </c>
      <c r="N118" s="66">
        <f t="shared" si="123"/>
        <v>830</v>
      </c>
      <c r="O118" s="66">
        <f t="shared" si="123"/>
        <v>830</v>
      </c>
      <c r="P118" s="66">
        <f t="shared" si="123"/>
        <v>830</v>
      </c>
      <c r="Q118" s="56">
        <f t="shared" si="123"/>
        <v>830</v>
      </c>
      <c r="R118" s="57">
        <f t="shared" si="121"/>
        <v>9960</v>
      </c>
      <c r="S118" s="254">
        <f t="shared" si="122"/>
        <v>0.01</v>
      </c>
    </row>
    <row r="119" spans="1:21" outlineLevel="1" x14ac:dyDescent="0.25">
      <c r="A119" s="384"/>
      <c r="B119" s="46" t="s">
        <v>235</v>
      </c>
      <c r="C119" s="71">
        <v>1E-3</v>
      </c>
      <c r="D119" s="74"/>
      <c r="E119" s="47"/>
      <c r="F119" s="62">
        <f t="shared" si="123"/>
        <v>83</v>
      </c>
      <c r="G119" s="66">
        <f t="shared" si="123"/>
        <v>83</v>
      </c>
      <c r="H119" s="66">
        <f t="shared" si="123"/>
        <v>83</v>
      </c>
      <c r="I119" s="66">
        <f t="shared" si="123"/>
        <v>83</v>
      </c>
      <c r="J119" s="66">
        <f t="shared" si="123"/>
        <v>83</v>
      </c>
      <c r="K119" s="66">
        <f t="shared" si="123"/>
        <v>83</v>
      </c>
      <c r="L119" s="66">
        <f t="shared" si="123"/>
        <v>83</v>
      </c>
      <c r="M119" s="66">
        <f t="shared" si="123"/>
        <v>83</v>
      </c>
      <c r="N119" s="66">
        <f t="shared" si="123"/>
        <v>83</v>
      </c>
      <c r="O119" s="66">
        <f t="shared" si="123"/>
        <v>83</v>
      </c>
      <c r="P119" s="66">
        <f t="shared" si="123"/>
        <v>83</v>
      </c>
      <c r="Q119" s="56">
        <f t="shared" si="123"/>
        <v>83</v>
      </c>
      <c r="R119" s="57">
        <f t="shared" si="121"/>
        <v>996</v>
      </c>
      <c r="S119" s="254">
        <f t="shared" si="122"/>
        <v>1E-3</v>
      </c>
    </row>
    <row r="120" spans="1:21" outlineLevel="1" x14ac:dyDescent="0.25">
      <c r="A120" s="384"/>
      <c r="B120" s="46" t="s">
        <v>236</v>
      </c>
      <c r="C120" s="92">
        <v>2.5000000000000001E-3</v>
      </c>
      <c r="D120" s="74"/>
      <c r="E120" s="47"/>
      <c r="F120" s="62">
        <f t="shared" si="123"/>
        <v>207.5</v>
      </c>
      <c r="G120" s="66">
        <f t="shared" si="123"/>
        <v>207.5</v>
      </c>
      <c r="H120" s="66">
        <f t="shared" si="123"/>
        <v>207.5</v>
      </c>
      <c r="I120" s="66">
        <f t="shared" si="123"/>
        <v>207.5</v>
      </c>
      <c r="J120" s="66">
        <f t="shared" si="123"/>
        <v>207.5</v>
      </c>
      <c r="K120" s="66">
        <f t="shared" si="123"/>
        <v>207.5</v>
      </c>
      <c r="L120" s="66">
        <f t="shared" si="123"/>
        <v>207.5</v>
      </c>
      <c r="M120" s="66">
        <f t="shared" si="123"/>
        <v>207.5</v>
      </c>
      <c r="N120" s="66">
        <f t="shared" si="123"/>
        <v>207.5</v>
      </c>
      <c r="O120" s="66">
        <f t="shared" si="123"/>
        <v>207.5</v>
      </c>
      <c r="P120" s="66">
        <f t="shared" si="123"/>
        <v>207.5</v>
      </c>
      <c r="Q120" s="56">
        <f t="shared" si="123"/>
        <v>207.5</v>
      </c>
      <c r="R120" s="57">
        <f t="shared" si="121"/>
        <v>2490</v>
      </c>
      <c r="S120" s="254">
        <f t="shared" si="122"/>
        <v>2.5000000000000001E-3</v>
      </c>
    </row>
    <row r="121" spans="1:21" outlineLevel="1" x14ac:dyDescent="0.25">
      <c r="A121" s="384"/>
      <c r="B121" s="46" t="s">
        <v>237</v>
      </c>
      <c r="C121" s="71">
        <v>0.01</v>
      </c>
      <c r="D121" s="74"/>
      <c r="E121" s="47"/>
      <c r="F121" s="62">
        <f t="shared" si="123"/>
        <v>830</v>
      </c>
      <c r="G121" s="66">
        <f t="shared" si="123"/>
        <v>830</v>
      </c>
      <c r="H121" s="66">
        <f t="shared" si="123"/>
        <v>830</v>
      </c>
      <c r="I121" s="66">
        <f t="shared" si="123"/>
        <v>830</v>
      </c>
      <c r="J121" s="66">
        <f t="shared" si="123"/>
        <v>830</v>
      </c>
      <c r="K121" s="66">
        <f t="shared" si="123"/>
        <v>830</v>
      </c>
      <c r="L121" s="66">
        <f t="shared" si="123"/>
        <v>830</v>
      </c>
      <c r="M121" s="66">
        <f t="shared" si="123"/>
        <v>830</v>
      </c>
      <c r="N121" s="66">
        <f t="shared" si="123"/>
        <v>830</v>
      </c>
      <c r="O121" s="66">
        <f t="shared" si="123"/>
        <v>830</v>
      </c>
      <c r="P121" s="66">
        <f t="shared" si="123"/>
        <v>830</v>
      </c>
      <c r="Q121" s="56">
        <f t="shared" si="123"/>
        <v>830</v>
      </c>
      <c r="R121" s="57">
        <f t="shared" si="121"/>
        <v>9960</v>
      </c>
      <c r="S121" s="254">
        <f t="shared" si="122"/>
        <v>0.01</v>
      </c>
    </row>
    <row r="122" spans="1:21" outlineLevel="1" x14ac:dyDescent="0.25">
      <c r="A122" s="384"/>
      <c r="B122" s="46" t="s">
        <v>238</v>
      </c>
      <c r="C122" s="92">
        <v>7.4999999999999997E-3</v>
      </c>
      <c r="D122" s="74"/>
      <c r="E122" s="47"/>
      <c r="F122" s="62">
        <f t="shared" si="123"/>
        <v>622.5</v>
      </c>
      <c r="G122" s="66">
        <f t="shared" si="123"/>
        <v>622.5</v>
      </c>
      <c r="H122" s="66">
        <f t="shared" si="123"/>
        <v>622.5</v>
      </c>
      <c r="I122" s="66">
        <f t="shared" si="123"/>
        <v>622.5</v>
      </c>
      <c r="J122" s="66">
        <f t="shared" si="123"/>
        <v>622.5</v>
      </c>
      <c r="K122" s="66">
        <f t="shared" si="123"/>
        <v>622.5</v>
      </c>
      <c r="L122" s="66">
        <f t="shared" si="123"/>
        <v>622.5</v>
      </c>
      <c r="M122" s="66">
        <f t="shared" si="123"/>
        <v>622.5</v>
      </c>
      <c r="N122" s="66">
        <f t="shared" si="123"/>
        <v>622.5</v>
      </c>
      <c r="O122" s="66">
        <f t="shared" si="123"/>
        <v>622.5</v>
      </c>
      <c r="P122" s="66">
        <f t="shared" si="123"/>
        <v>622.5</v>
      </c>
      <c r="Q122" s="56">
        <f t="shared" si="123"/>
        <v>622.5</v>
      </c>
      <c r="R122" s="57">
        <f t="shared" si="121"/>
        <v>7470</v>
      </c>
      <c r="S122" s="254">
        <f t="shared" si="122"/>
        <v>7.4999999999999997E-3</v>
      </c>
    </row>
    <row r="123" spans="1:21" outlineLevel="1" x14ac:dyDescent="0.25">
      <c r="A123" s="384"/>
      <c r="B123" s="46" t="s">
        <v>239</v>
      </c>
      <c r="C123" s="92">
        <v>2.5000000000000001E-3</v>
      </c>
      <c r="D123" s="74"/>
      <c r="E123" s="47"/>
      <c r="F123" s="62">
        <f t="shared" si="123"/>
        <v>207.5</v>
      </c>
      <c r="G123" s="66">
        <f t="shared" si="123"/>
        <v>207.5</v>
      </c>
      <c r="H123" s="66">
        <f t="shared" si="123"/>
        <v>207.5</v>
      </c>
      <c r="I123" s="66">
        <f t="shared" si="123"/>
        <v>207.5</v>
      </c>
      <c r="J123" s="66">
        <f t="shared" si="123"/>
        <v>207.5</v>
      </c>
      <c r="K123" s="66">
        <f t="shared" si="123"/>
        <v>207.5</v>
      </c>
      <c r="L123" s="66">
        <f t="shared" si="123"/>
        <v>207.5</v>
      </c>
      <c r="M123" s="66">
        <f t="shared" si="123"/>
        <v>207.5</v>
      </c>
      <c r="N123" s="66">
        <f t="shared" si="123"/>
        <v>207.5</v>
      </c>
      <c r="O123" s="66">
        <f t="shared" si="123"/>
        <v>207.5</v>
      </c>
      <c r="P123" s="66">
        <f t="shared" si="123"/>
        <v>207.5</v>
      </c>
      <c r="Q123" s="56">
        <f t="shared" si="123"/>
        <v>207.5</v>
      </c>
      <c r="R123" s="57">
        <f t="shared" si="121"/>
        <v>2490</v>
      </c>
      <c r="S123" s="254">
        <f t="shared" si="122"/>
        <v>2.5000000000000001E-3</v>
      </c>
    </row>
    <row r="124" spans="1:21" outlineLevel="1" x14ac:dyDescent="0.25">
      <c r="A124" s="384"/>
      <c r="B124" s="46" t="s">
        <v>240</v>
      </c>
      <c r="C124" s="92">
        <v>1E-3</v>
      </c>
      <c r="D124" s="74"/>
      <c r="E124" s="47"/>
      <c r="F124" s="62">
        <f t="shared" si="123"/>
        <v>83</v>
      </c>
      <c r="G124" s="66">
        <f t="shared" si="123"/>
        <v>83</v>
      </c>
      <c r="H124" s="66">
        <f t="shared" si="123"/>
        <v>83</v>
      </c>
      <c r="I124" s="66">
        <f t="shared" si="123"/>
        <v>83</v>
      </c>
      <c r="J124" s="66">
        <f t="shared" si="123"/>
        <v>83</v>
      </c>
      <c r="K124" s="66">
        <f t="shared" si="123"/>
        <v>83</v>
      </c>
      <c r="L124" s="66">
        <f t="shared" si="123"/>
        <v>83</v>
      </c>
      <c r="M124" s="66">
        <f t="shared" si="123"/>
        <v>83</v>
      </c>
      <c r="N124" s="66">
        <f t="shared" si="123"/>
        <v>83</v>
      </c>
      <c r="O124" s="66">
        <f t="shared" si="123"/>
        <v>83</v>
      </c>
      <c r="P124" s="66">
        <f t="shared" si="123"/>
        <v>83</v>
      </c>
      <c r="Q124" s="56">
        <f t="shared" si="123"/>
        <v>83</v>
      </c>
      <c r="R124" s="57">
        <f t="shared" si="121"/>
        <v>996</v>
      </c>
      <c r="S124" s="254">
        <f t="shared" si="122"/>
        <v>1E-3</v>
      </c>
    </row>
    <row r="125" spans="1:21" outlineLevel="1" x14ac:dyDescent="0.25">
      <c r="A125" s="384"/>
      <c r="B125" s="46" t="s">
        <v>241</v>
      </c>
      <c r="C125" s="71">
        <v>1E-3</v>
      </c>
      <c r="D125" s="74"/>
      <c r="E125" s="47"/>
      <c r="F125" s="62">
        <f t="shared" si="123"/>
        <v>83</v>
      </c>
      <c r="G125" s="66">
        <f t="shared" si="123"/>
        <v>83</v>
      </c>
      <c r="H125" s="66">
        <f t="shared" si="123"/>
        <v>83</v>
      </c>
      <c r="I125" s="66">
        <f t="shared" si="123"/>
        <v>83</v>
      </c>
      <c r="J125" s="66">
        <f t="shared" si="123"/>
        <v>83</v>
      </c>
      <c r="K125" s="66">
        <f t="shared" si="123"/>
        <v>83</v>
      </c>
      <c r="L125" s="66">
        <f t="shared" si="123"/>
        <v>83</v>
      </c>
      <c r="M125" s="66">
        <f t="shared" si="123"/>
        <v>83</v>
      </c>
      <c r="N125" s="66">
        <f t="shared" si="123"/>
        <v>83</v>
      </c>
      <c r="O125" s="66">
        <f t="shared" si="123"/>
        <v>83</v>
      </c>
      <c r="P125" s="66">
        <f t="shared" si="123"/>
        <v>83</v>
      </c>
      <c r="Q125" s="56">
        <f t="shared" si="123"/>
        <v>83</v>
      </c>
      <c r="R125" s="57">
        <f t="shared" si="121"/>
        <v>996</v>
      </c>
      <c r="S125" s="254">
        <f t="shared" si="122"/>
        <v>1E-3</v>
      </c>
    </row>
    <row r="126" spans="1:21" outlineLevel="1" x14ac:dyDescent="0.25">
      <c r="A126" s="384"/>
      <c r="B126" s="46" t="s">
        <v>242</v>
      </c>
      <c r="C126" s="92">
        <v>2.5000000000000001E-3</v>
      </c>
      <c r="D126" s="74"/>
      <c r="E126" s="47"/>
      <c r="F126" s="62">
        <f t="shared" si="123"/>
        <v>207.5</v>
      </c>
      <c r="G126" s="66">
        <f t="shared" si="123"/>
        <v>207.5</v>
      </c>
      <c r="H126" s="66">
        <f t="shared" si="123"/>
        <v>207.5</v>
      </c>
      <c r="I126" s="66">
        <f t="shared" si="123"/>
        <v>207.5</v>
      </c>
      <c r="J126" s="66">
        <f t="shared" si="123"/>
        <v>207.5</v>
      </c>
      <c r="K126" s="66">
        <f t="shared" si="123"/>
        <v>207.5</v>
      </c>
      <c r="L126" s="66">
        <f t="shared" si="123"/>
        <v>207.5</v>
      </c>
      <c r="M126" s="66">
        <f t="shared" si="123"/>
        <v>207.5</v>
      </c>
      <c r="N126" s="66">
        <f t="shared" si="123"/>
        <v>207.5</v>
      </c>
      <c r="O126" s="66">
        <f t="shared" si="123"/>
        <v>207.5</v>
      </c>
      <c r="P126" s="66">
        <f t="shared" si="123"/>
        <v>207.5</v>
      </c>
      <c r="Q126" s="56">
        <f t="shared" si="123"/>
        <v>207.5</v>
      </c>
      <c r="R126" s="57">
        <f t="shared" si="121"/>
        <v>2490</v>
      </c>
      <c r="S126" s="254">
        <f t="shared" si="122"/>
        <v>2.5000000000000001E-3</v>
      </c>
    </row>
    <row r="127" spans="1:21" outlineLevel="1" x14ac:dyDescent="0.25">
      <c r="A127" s="384"/>
      <c r="B127" s="46" t="s">
        <v>243</v>
      </c>
      <c r="C127" s="71">
        <v>1E-3</v>
      </c>
      <c r="D127" s="74"/>
      <c r="E127" s="47"/>
      <c r="F127" s="62">
        <f t="shared" si="123"/>
        <v>83</v>
      </c>
      <c r="G127" s="66">
        <f t="shared" si="123"/>
        <v>83</v>
      </c>
      <c r="H127" s="66">
        <f t="shared" si="123"/>
        <v>83</v>
      </c>
      <c r="I127" s="66">
        <f t="shared" si="123"/>
        <v>83</v>
      </c>
      <c r="J127" s="66">
        <f t="shared" si="123"/>
        <v>83</v>
      </c>
      <c r="K127" s="66">
        <f t="shared" si="123"/>
        <v>83</v>
      </c>
      <c r="L127" s="66">
        <f t="shared" si="123"/>
        <v>83</v>
      </c>
      <c r="M127" s="66">
        <f t="shared" si="123"/>
        <v>83</v>
      </c>
      <c r="N127" s="66">
        <f t="shared" si="123"/>
        <v>83</v>
      </c>
      <c r="O127" s="66">
        <f t="shared" si="123"/>
        <v>83</v>
      </c>
      <c r="P127" s="66">
        <f t="shared" si="123"/>
        <v>83</v>
      </c>
      <c r="Q127" s="56">
        <f t="shared" si="123"/>
        <v>83</v>
      </c>
      <c r="R127" s="57">
        <f t="shared" si="121"/>
        <v>996</v>
      </c>
      <c r="S127" s="254">
        <f t="shared" si="122"/>
        <v>1E-3</v>
      </c>
    </row>
    <row r="128" spans="1:21" x14ac:dyDescent="0.25">
      <c r="A128" s="8"/>
      <c r="B128" s="8"/>
      <c r="C128" s="41"/>
      <c r="D128" s="38"/>
      <c r="E128" s="39"/>
      <c r="F128" s="13"/>
      <c r="G128" s="13"/>
      <c r="H128" s="13"/>
      <c r="I128" s="13"/>
      <c r="J128" s="13"/>
      <c r="K128" s="13"/>
      <c r="L128" s="13"/>
      <c r="M128" s="13"/>
      <c r="N128" s="13"/>
      <c r="O128" s="13"/>
      <c r="P128" s="13"/>
      <c r="Q128" s="13"/>
      <c r="R128" s="17"/>
    </row>
    <row r="129" spans="1:21" s="45" customFormat="1" ht="15" customHeight="1" x14ac:dyDescent="0.2">
      <c r="A129" s="383" t="s">
        <v>4</v>
      </c>
      <c r="B129" s="202" t="s">
        <v>35</v>
      </c>
      <c r="C129" s="203"/>
      <c r="D129" s="204"/>
      <c r="E129" s="205"/>
      <c r="F129" s="206">
        <f t="shared" ref="F129" si="124">F130/F$8</f>
        <v>0</v>
      </c>
      <c r="G129" s="207">
        <f t="shared" ref="G129" si="125">G130/G$8</f>
        <v>0</v>
      </c>
      <c r="H129" s="207">
        <f t="shared" ref="H129" si="126">H130/H$8</f>
        <v>0</v>
      </c>
      <c r="I129" s="207">
        <f t="shared" ref="I129" si="127">I130/I$8</f>
        <v>0</v>
      </c>
      <c r="J129" s="207">
        <f t="shared" ref="J129" si="128">J130/J$8</f>
        <v>0</v>
      </c>
      <c r="K129" s="207">
        <f t="shared" ref="K129" si="129">K130/K$8</f>
        <v>0</v>
      </c>
      <c r="L129" s="207">
        <f t="shared" ref="L129" si="130">L130/L$8</f>
        <v>0</v>
      </c>
      <c r="M129" s="207">
        <f t="shared" ref="M129" si="131">M130/M$8</f>
        <v>0</v>
      </c>
      <c r="N129" s="207">
        <f t="shared" ref="N129" si="132">N130/N$8</f>
        <v>0</v>
      </c>
      <c r="O129" s="207">
        <f t="shared" ref="O129" si="133">O130/O$8</f>
        <v>0</v>
      </c>
      <c r="P129" s="207">
        <f t="shared" ref="P129" si="134">P130/P$8</f>
        <v>0</v>
      </c>
      <c r="Q129" s="208">
        <f t="shared" ref="Q129" si="135">Q130/Q$8</f>
        <v>0</v>
      </c>
      <c r="R129" s="209">
        <f t="shared" ref="R129" si="136">R130/R$8</f>
        <v>0</v>
      </c>
      <c r="S129" s="259"/>
      <c r="T129" s="259"/>
      <c r="U129" s="251"/>
    </row>
    <row r="130" spans="1:21" s="2" customFormat="1" ht="15" customHeight="1" x14ac:dyDescent="0.25">
      <c r="A130" s="383"/>
      <c r="B130" s="210" t="s">
        <v>36</v>
      </c>
      <c r="C130" s="211"/>
      <c r="D130" s="212"/>
      <c r="E130" s="213"/>
      <c r="F130" s="214">
        <f>SUM(F131:F141)</f>
        <v>0</v>
      </c>
      <c r="G130" s="215">
        <f t="shared" ref="G130:Q130" si="137">SUM(G131:G141)</f>
        <v>0</v>
      </c>
      <c r="H130" s="215">
        <f t="shared" si="137"/>
        <v>0</v>
      </c>
      <c r="I130" s="215">
        <f t="shared" si="137"/>
        <v>0</v>
      </c>
      <c r="J130" s="215">
        <f t="shared" si="137"/>
        <v>0</v>
      </c>
      <c r="K130" s="215">
        <f t="shared" si="137"/>
        <v>0</v>
      </c>
      <c r="L130" s="215">
        <f t="shared" si="137"/>
        <v>0</v>
      </c>
      <c r="M130" s="215">
        <f t="shared" si="137"/>
        <v>0</v>
      </c>
      <c r="N130" s="215">
        <f t="shared" si="137"/>
        <v>0</v>
      </c>
      <c r="O130" s="215">
        <f t="shared" si="137"/>
        <v>0</v>
      </c>
      <c r="P130" s="215">
        <f t="shared" si="137"/>
        <v>0</v>
      </c>
      <c r="Q130" s="216">
        <f t="shared" si="137"/>
        <v>0</v>
      </c>
      <c r="R130" s="217">
        <f t="shared" ref="R130:R141" si="138">SUM(F130:Q130)</f>
        <v>0</v>
      </c>
      <c r="S130" s="252" t="e">
        <f>R130/$R$10</f>
        <v>#DIV/0!</v>
      </c>
      <c r="T130" s="262" t="e">
        <f>S130-S116</f>
        <v>#DIV/0!</v>
      </c>
      <c r="U130" s="265">
        <v>0.01</v>
      </c>
    </row>
    <row r="131" spans="1:21" outlineLevel="1" x14ac:dyDescent="0.25">
      <c r="A131" s="383"/>
      <c r="B131" s="218" t="s">
        <v>233</v>
      </c>
      <c r="C131" s="385" t="s">
        <v>114</v>
      </c>
      <c r="D131" s="386"/>
      <c r="E131" s="387"/>
      <c r="F131" s="63"/>
      <c r="G131" s="67"/>
      <c r="H131" s="67"/>
      <c r="I131" s="67"/>
      <c r="J131" s="67"/>
      <c r="K131" s="67"/>
      <c r="L131" s="67"/>
      <c r="M131" s="67"/>
      <c r="N131" s="67"/>
      <c r="O131" s="67"/>
      <c r="P131" s="67"/>
      <c r="Q131" s="58"/>
      <c r="R131" s="219">
        <f t="shared" si="138"/>
        <v>0</v>
      </c>
      <c r="S131" s="249" t="e">
        <f t="shared" ref="S131:S141" si="139">R131/$R$10</f>
        <v>#DIV/0!</v>
      </c>
      <c r="T131" s="263" t="e">
        <f>S131-S117</f>
        <v>#DIV/0!</v>
      </c>
    </row>
    <row r="132" spans="1:21" outlineLevel="1" x14ac:dyDescent="0.25">
      <c r="A132" s="383"/>
      <c r="B132" s="218" t="s">
        <v>234</v>
      </c>
      <c r="C132" s="388"/>
      <c r="D132" s="389"/>
      <c r="E132" s="390"/>
      <c r="F132" s="63"/>
      <c r="G132" s="67"/>
      <c r="H132" s="67"/>
      <c r="I132" s="67"/>
      <c r="J132" s="67"/>
      <c r="K132" s="67"/>
      <c r="L132" s="67"/>
      <c r="M132" s="67"/>
      <c r="N132" s="67"/>
      <c r="O132" s="67"/>
      <c r="P132" s="67"/>
      <c r="Q132" s="58"/>
      <c r="R132" s="219">
        <f t="shared" si="138"/>
        <v>0</v>
      </c>
      <c r="S132" s="249" t="e">
        <f t="shared" si="139"/>
        <v>#DIV/0!</v>
      </c>
      <c r="T132" s="263" t="e">
        <f t="shared" ref="T132:T141" si="140">S132-S118</f>
        <v>#DIV/0!</v>
      </c>
    </row>
    <row r="133" spans="1:21" ht="15" customHeight="1" outlineLevel="1" x14ac:dyDescent="0.25">
      <c r="A133" s="383"/>
      <c r="B133" s="218" t="s">
        <v>235</v>
      </c>
      <c r="C133" s="388"/>
      <c r="D133" s="389"/>
      <c r="E133" s="390"/>
      <c r="F133" s="63"/>
      <c r="G133" s="67"/>
      <c r="H133" s="67"/>
      <c r="I133" s="67"/>
      <c r="J133" s="67"/>
      <c r="K133" s="67"/>
      <c r="L133" s="67"/>
      <c r="M133" s="67"/>
      <c r="N133" s="67"/>
      <c r="O133" s="67"/>
      <c r="P133" s="67"/>
      <c r="Q133" s="58"/>
      <c r="R133" s="219">
        <f t="shared" si="138"/>
        <v>0</v>
      </c>
      <c r="S133" s="249" t="e">
        <f t="shared" si="139"/>
        <v>#DIV/0!</v>
      </c>
      <c r="T133" s="263" t="e">
        <f t="shared" si="140"/>
        <v>#DIV/0!</v>
      </c>
    </row>
    <row r="134" spans="1:21" ht="15" customHeight="1" outlineLevel="1" x14ac:dyDescent="0.25">
      <c r="A134" s="383"/>
      <c r="B134" s="218" t="s">
        <v>236</v>
      </c>
      <c r="C134" s="388"/>
      <c r="D134" s="389"/>
      <c r="E134" s="390"/>
      <c r="F134" s="63"/>
      <c r="G134" s="67"/>
      <c r="H134" s="67"/>
      <c r="I134" s="67"/>
      <c r="J134" s="67"/>
      <c r="K134" s="67"/>
      <c r="L134" s="67"/>
      <c r="M134" s="67"/>
      <c r="N134" s="67"/>
      <c r="O134" s="67"/>
      <c r="P134" s="67"/>
      <c r="Q134" s="58"/>
      <c r="R134" s="219">
        <f t="shared" si="138"/>
        <v>0</v>
      </c>
      <c r="S134" s="249" t="e">
        <f t="shared" si="139"/>
        <v>#DIV/0!</v>
      </c>
      <c r="T134" s="263" t="e">
        <f t="shared" si="140"/>
        <v>#DIV/0!</v>
      </c>
    </row>
    <row r="135" spans="1:21" ht="15" customHeight="1" outlineLevel="1" x14ac:dyDescent="0.25">
      <c r="A135" s="383"/>
      <c r="B135" s="218" t="s">
        <v>237</v>
      </c>
      <c r="C135" s="388"/>
      <c r="D135" s="389"/>
      <c r="E135" s="390"/>
      <c r="F135" s="63"/>
      <c r="G135" s="67"/>
      <c r="H135" s="67"/>
      <c r="I135" s="67"/>
      <c r="J135" s="67"/>
      <c r="K135" s="67"/>
      <c r="L135" s="67"/>
      <c r="M135" s="67"/>
      <c r="N135" s="67"/>
      <c r="O135" s="67"/>
      <c r="P135" s="67"/>
      <c r="Q135" s="58"/>
      <c r="R135" s="219">
        <f t="shared" si="138"/>
        <v>0</v>
      </c>
      <c r="S135" s="249" t="e">
        <f t="shared" si="139"/>
        <v>#DIV/0!</v>
      </c>
      <c r="T135" s="263" t="e">
        <f t="shared" si="140"/>
        <v>#DIV/0!</v>
      </c>
    </row>
    <row r="136" spans="1:21" ht="15" customHeight="1" outlineLevel="1" x14ac:dyDescent="0.25">
      <c r="A136" s="383"/>
      <c r="B136" s="218" t="s">
        <v>238</v>
      </c>
      <c r="C136" s="388"/>
      <c r="D136" s="389"/>
      <c r="E136" s="390"/>
      <c r="F136" s="63"/>
      <c r="G136" s="67"/>
      <c r="H136" s="67"/>
      <c r="I136" s="67"/>
      <c r="J136" s="67"/>
      <c r="K136" s="67"/>
      <c r="L136" s="67"/>
      <c r="M136" s="67"/>
      <c r="N136" s="67"/>
      <c r="O136" s="67"/>
      <c r="P136" s="67"/>
      <c r="Q136" s="58"/>
      <c r="R136" s="219">
        <f t="shared" si="138"/>
        <v>0</v>
      </c>
      <c r="S136" s="249" t="e">
        <f t="shared" si="139"/>
        <v>#DIV/0!</v>
      </c>
      <c r="T136" s="263" t="e">
        <f t="shared" si="140"/>
        <v>#DIV/0!</v>
      </c>
    </row>
    <row r="137" spans="1:21" ht="15" customHeight="1" outlineLevel="1" x14ac:dyDescent="0.25">
      <c r="A137" s="383"/>
      <c r="B137" s="218" t="s">
        <v>239</v>
      </c>
      <c r="C137" s="388"/>
      <c r="D137" s="389"/>
      <c r="E137" s="390"/>
      <c r="F137" s="63"/>
      <c r="G137" s="67"/>
      <c r="H137" s="67"/>
      <c r="I137" s="67"/>
      <c r="J137" s="67"/>
      <c r="K137" s="67"/>
      <c r="L137" s="67"/>
      <c r="M137" s="67"/>
      <c r="N137" s="67"/>
      <c r="O137" s="67"/>
      <c r="P137" s="67"/>
      <c r="Q137" s="58"/>
      <c r="R137" s="219">
        <f t="shared" si="138"/>
        <v>0</v>
      </c>
      <c r="S137" s="249" t="e">
        <f t="shared" si="139"/>
        <v>#DIV/0!</v>
      </c>
      <c r="T137" s="263" t="e">
        <f t="shared" si="140"/>
        <v>#DIV/0!</v>
      </c>
    </row>
    <row r="138" spans="1:21" ht="15" customHeight="1" outlineLevel="1" collapsed="1" x14ac:dyDescent="0.25">
      <c r="A138" s="383"/>
      <c r="B138" s="218" t="s">
        <v>240</v>
      </c>
      <c r="C138" s="388"/>
      <c r="D138" s="389"/>
      <c r="E138" s="390"/>
      <c r="F138" s="63"/>
      <c r="G138" s="67"/>
      <c r="H138" s="67"/>
      <c r="I138" s="67"/>
      <c r="J138" s="67"/>
      <c r="K138" s="67"/>
      <c r="L138" s="67"/>
      <c r="M138" s="67"/>
      <c r="N138" s="67"/>
      <c r="O138" s="67"/>
      <c r="P138" s="67"/>
      <c r="Q138" s="58"/>
      <c r="R138" s="219">
        <f t="shared" si="138"/>
        <v>0</v>
      </c>
      <c r="S138" s="249" t="e">
        <f t="shared" si="139"/>
        <v>#DIV/0!</v>
      </c>
      <c r="T138" s="263" t="e">
        <f t="shared" si="140"/>
        <v>#DIV/0!</v>
      </c>
    </row>
    <row r="139" spans="1:21" ht="15" customHeight="1" outlineLevel="1" x14ac:dyDescent="0.25">
      <c r="A139" s="383"/>
      <c r="B139" s="218" t="s">
        <v>241</v>
      </c>
      <c r="C139" s="388"/>
      <c r="D139" s="389"/>
      <c r="E139" s="390"/>
      <c r="F139" s="63"/>
      <c r="G139" s="67"/>
      <c r="H139" s="67"/>
      <c r="I139" s="67"/>
      <c r="J139" s="67"/>
      <c r="K139" s="67"/>
      <c r="L139" s="67"/>
      <c r="M139" s="67"/>
      <c r="N139" s="67"/>
      <c r="O139" s="67"/>
      <c r="P139" s="67"/>
      <c r="Q139" s="58"/>
      <c r="R139" s="219">
        <f t="shared" si="138"/>
        <v>0</v>
      </c>
      <c r="S139" s="249" t="e">
        <f t="shared" si="139"/>
        <v>#DIV/0!</v>
      </c>
      <c r="T139" s="263" t="e">
        <f t="shared" si="140"/>
        <v>#DIV/0!</v>
      </c>
    </row>
    <row r="140" spans="1:21" ht="15" customHeight="1" outlineLevel="1" x14ac:dyDescent="0.25">
      <c r="A140" s="383"/>
      <c r="B140" s="218" t="s">
        <v>242</v>
      </c>
      <c r="C140" s="388"/>
      <c r="D140" s="389"/>
      <c r="E140" s="390"/>
      <c r="F140" s="63"/>
      <c r="G140" s="67"/>
      <c r="H140" s="67"/>
      <c r="I140" s="67"/>
      <c r="J140" s="67"/>
      <c r="K140" s="67"/>
      <c r="L140" s="67"/>
      <c r="M140" s="67"/>
      <c r="N140" s="67"/>
      <c r="O140" s="67"/>
      <c r="P140" s="67"/>
      <c r="Q140" s="58"/>
      <c r="R140" s="219">
        <f t="shared" si="138"/>
        <v>0</v>
      </c>
      <c r="S140" s="249" t="e">
        <f t="shared" si="139"/>
        <v>#DIV/0!</v>
      </c>
      <c r="T140" s="263" t="e">
        <f>S140-S126</f>
        <v>#DIV/0!</v>
      </c>
    </row>
    <row r="141" spans="1:21" outlineLevel="1" x14ac:dyDescent="0.25">
      <c r="A141" s="383"/>
      <c r="B141" s="218" t="s">
        <v>243</v>
      </c>
      <c r="C141" s="388"/>
      <c r="D141" s="389"/>
      <c r="E141" s="390"/>
      <c r="F141" s="63"/>
      <c r="G141" s="67"/>
      <c r="H141" s="67"/>
      <c r="I141" s="67"/>
      <c r="J141" s="67"/>
      <c r="K141" s="67"/>
      <c r="L141" s="67"/>
      <c r="M141" s="67"/>
      <c r="N141" s="67"/>
      <c r="O141" s="67"/>
      <c r="P141" s="67"/>
      <c r="Q141" s="58"/>
      <c r="R141" s="219">
        <f t="shared" si="138"/>
        <v>0</v>
      </c>
      <c r="S141" s="249" t="e">
        <f t="shared" si="139"/>
        <v>#DIV/0!</v>
      </c>
      <c r="T141" s="263" t="e">
        <f t="shared" si="140"/>
        <v>#DIV/0!</v>
      </c>
    </row>
    <row r="143" spans="1:21" s="126" customFormat="1" ht="12.75" x14ac:dyDescent="0.2">
      <c r="A143" s="382" t="s">
        <v>247</v>
      </c>
      <c r="B143" s="233" t="s">
        <v>54</v>
      </c>
      <c r="C143" s="234"/>
      <c r="D143" s="235"/>
      <c r="E143" s="236"/>
      <c r="F143" s="237">
        <f>F144/F$8</f>
        <v>0.22076923076923072</v>
      </c>
      <c r="G143" s="238">
        <f t="shared" ref="G143" si="141">G144/G$8</f>
        <v>0.22076923076923072</v>
      </c>
      <c r="H143" s="238">
        <f t="shared" ref="H143" si="142">H144/H$8</f>
        <v>0.1584615384615384</v>
      </c>
      <c r="I143" s="238">
        <f t="shared" ref="I143" si="143">I144/I$8</f>
        <v>0.22076923076923072</v>
      </c>
      <c r="J143" s="238">
        <f t="shared" ref="J143" si="144">J144/J$8</f>
        <v>0.22076923076923072</v>
      </c>
      <c r="K143" s="238">
        <f t="shared" ref="K143" si="145">K144/K$8</f>
        <v>0.1584615384615384</v>
      </c>
      <c r="L143" s="238">
        <f t="shared" ref="L143" si="146">L144/L$8</f>
        <v>0.22076923076923072</v>
      </c>
      <c r="M143" s="238">
        <f t="shared" ref="M143" si="147">M144/M$8</f>
        <v>0.22076923076923072</v>
      </c>
      <c r="N143" s="238">
        <f t="shared" ref="N143" si="148">N144/N$8</f>
        <v>0.1584615384615384</v>
      </c>
      <c r="O143" s="238">
        <f t="shared" ref="O143" si="149">O144/O$8</f>
        <v>0.22076923076923072</v>
      </c>
      <c r="P143" s="238">
        <f t="shared" ref="P143" si="150">P144/P$8</f>
        <v>0.22076923076923072</v>
      </c>
      <c r="Q143" s="239">
        <f t="shared" ref="Q143" si="151">Q144/Q$8</f>
        <v>0.1584615384615384</v>
      </c>
      <c r="R143" s="240">
        <f t="shared" ref="R143" si="152">R144/R$8</f>
        <v>0.19999999999999998</v>
      </c>
      <c r="S143" s="257"/>
      <c r="T143" s="257"/>
      <c r="U143" s="270"/>
    </row>
    <row r="144" spans="1:21" s="137" customFormat="1" ht="15.75" x14ac:dyDescent="0.25">
      <c r="A144" s="382"/>
      <c r="B144" s="129" t="s">
        <v>55</v>
      </c>
      <c r="C144" s="130"/>
      <c r="D144" s="131"/>
      <c r="E144" s="132"/>
      <c r="F144" s="133">
        <f>F45-F50-F66-F96-F116</f>
        <v>18323.846153846149</v>
      </c>
      <c r="G144" s="134">
        <f t="shared" ref="G144:Q144" si="153">G45-G50-G66-G96-G116</f>
        <v>18323.846153846149</v>
      </c>
      <c r="H144" s="134">
        <f t="shared" si="153"/>
        <v>13152.307692307688</v>
      </c>
      <c r="I144" s="134">
        <f t="shared" si="153"/>
        <v>18323.846153846149</v>
      </c>
      <c r="J144" s="134">
        <f t="shared" si="153"/>
        <v>18323.846153846149</v>
      </c>
      <c r="K144" s="134">
        <f t="shared" si="153"/>
        <v>13152.307692307688</v>
      </c>
      <c r="L144" s="134">
        <f t="shared" si="153"/>
        <v>18323.846153846149</v>
      </c>
      <c r="M144" s="134">
        <f t="shared" si="153"/>
        <v>18323.846153846149</v>
      </c>
      <c r="N144" s="134">
        <f t="shared" si="153"/>
        <v>13152.307692307688</v>
      </c>
      <c r="O144" s="134">
        <f t="shared" si="153"/>
        <v>18323.846153846149</v>
      </c>
      <c r="P144" s="134">
        <f t="shared" si="153"/>
        <v>18323.846153846149</v>
      </c>
      <c r="Q144" s="135">
        <f t="shared" si="153"/>
        <v>13152.307692307688</v>
      </c>
      <c r="R144" s="136">
        <f>SUM(F144:Q144)</f>
        <v>199199.99999999997</v>
      </c>
      <c r="S144" s="252">
        <f>R144/$R$8</f>
        <v>0.19999999999999998</v>
      </c>
      <c r="T144" s="258"/>
      <c r="U144" s="271"/>
    </row>
    <row r="145" spans="1:21" s="126" customFormat="1" ht="12.75" x14ac:dyDescent="0.2">
      <c r="A145" s="382"/>
      <c r="B145" s="241" t="s">
        <v>53</v>
      </c>
      <c r="C145" s="242"/>
      <c r="D145" s="243"/>
      <c r="E145" s="244"/>
      <c r="F145" s="245">
        <f>F146/F$8</f>
        <v>0</v>
      </c>
      <c r="G145" s="246">
        <f t="shared" ref="G145" si="154">G146/G$8</f>
        <v>0</v>
      </c>
      <c r="H145" s="246">
        <f t="shared" ref="H145" si="155">H146/H$8</f>
        <v>0</v>
      </c>
      <c r="I145" s="246">
        <f t="shared" ref="I145" si="156">I146/I$8</f>
        <v>0</v>
      </c>
      <c r="J145" s="246">
        <f t="shared" ref="J145" si="157">J146/J$8</f>
        <v>0</v>
      </c>
      <c r="K145" s="246">
        <f t="shared" ref="K145" si="158">K146/K$8</f>
        <v>0</v>
      </c>
      <c r="L145" s="246">
        <f t="shared" ref="L145" si="159">L146/L$8</f>
        <v>0</v>
      </c>
      <c r="M145" s="246">
        <f t="shared" ref="M145" si="160">M146/M$8</f>
        <v>0</v>
      </c>
      <c r="N145" s="246">
        <f t="shared" ref="N145" si="161">N146/N$8</f>
        <v>0</v>
      </c>
      <c r="O145" s="246">
        <f t="shared" ref="O145" si="162">O146/O$8</f>
        <v>0</v>
      </c>
      <c r="P145" s="246">
        <f t="shared" ref="P145" si="163">P146/P$8</f>
        <v>0</v>
      </c>
      <c r="Q145" s="247">
        <f t="shared" ref="Q145" si="164">Q146/Q$8</f>
        <v>0</v>
      </c>
      <c r="R145" s="248">
        <f t="shared" ref="R145" si="165">R146/R$8</f>
        <v>0</v>
      </c>
      <c r="S145" s="257"/>
      <c r="T145" s="257"/>
      <c r="U145" s="270"/>
    </row>
    <row r="146" spans="1:21" s="137" customFormat="1" ht="15.75" x14ac:dyDescent="0.25">
      <c r="A146" s="382"/>
      <c r="B146" s="194" t="s">
        <v>246</v>
      </c>
      <c r="C146" s="373" t="s">
        <v>244</v>
      </c>
      <c r="D146" s="374"/>
      <c r="E146" s="375"/>
      <c r="F146" s="198">
        <f t="shared" ref="F146:Q146" si="166">F47-F58-F81-F106-F130</f>
        <v>0</v>
      </c>
      <c r="G146" s="199">
        <f t="shared" si="166"/>
        <v>0</v>
      </c>
      <c r="H146" s="199">
        <f t="shared" si="166"/>
        <v>0</v>
      </c>
      <c r="I146" s="199">
        <f t="shared" si="166"/>
        <v>0</v>
      </c>
      <c r="J146" s="199">
        <f t="shared" si="166"/>
        <v>0</v>
      </c>
      <c r="K146" s="199">
        <f t="shared" si="166"/>
        <v>0</v>
      </c>
      <c r="L146" s="199">
        <f t="shared" si="166"/>
        <v>0</v>
      </c>
      <c r="M146" s="199">
        <f t="shared" si="166"/>
        <v>0</v>
      </c>
      <c r="N146" s="199">
        <f t="shared" si="166"/>
        <v>0</v>
      </c>
      <c r="O146" s="199">
        <f t="shared" si="166"/>
        <v>0</v>
      </c>
      <c r="P146" s="199">
        <f t="shared" si="166"/>
        <v>0</v>
      </c>
      <c r="Q146" s="200">
        <f t="shared" si="166"/>
        <v>0</v>
      </c>
      <c r="R146" s="201">
        <f>SUM(F146:Q146)</f>
        <v>0</v>
      </c>
      <c r="S146" s="252" t="e">
        <f>R146/$R$10</f>
        <v>#DIV/0!</v>
      </c>
      <c r="T146" s="258"/>
      <c r="U146" s="271"/>
    </row>
    <row r="147" spans="1:21" s="290" customFormat="1" ht="15.75" x14ac:dyDescent="0.25">
      <c r="A147" s="382"/>
      <c r="B147" s="362" t="s">
        <v>172</v>
      </c>
      <c r="C147" s="376" t="s">
        <v>245</v>
      </c>
      <c r="D147" s="377"/>
      <c r="E147" s="378"/>
      <c r="F147" s="363">
        <f t="shared" ref="F147:Q147" si="167">F9-F29-F58-F81-F106-F130</f>
        <v>0</v>
      </c>
      <c r="G147" s="364">
        <f t="shared" si="167"/>
        <v>0</v>
      </c>
      <c r="H147" s="364">
        <f t="shared" si="167"/>
        <v>0</v>
      </c>
      <c r="I147" s="364">
        <f t="shared" si="167"/>
        <v>0</v>
      </c>
      <c r="J147" s="364">
        <f t="shared" si="167"/>
        <v>0</v>
      </c>
      <c r="K147" s="364">
        <f t="shared" si="167"/>
        <v>0</v>
      </c>
      <c r="L147" s="364">
        <f t="shared" si="167"/>
        <v>0</v>
      </c>
      <c r="M147" s="364">
        <f t="shared" si="167"/>
        <v>0</v>
      </c>
      <c r="N147" s="364">
        <f t="shared" si="167"/>
        <v>0</v>
      </c>
      <c r="O147" s="364">
        <f t="shared" si="167"/>
        <v>0</v>
      </c>
      <c r="P147" s="364">
        <f t="shared" si="167"/>
        <v>0</v>
      </c>
      <c r="Q147" s="365">
        <f t="shared" si="167"/>
        <v>0</v>
      </c>
      <c r="R147" s="366">
        <f>SUM(F147:Q147)</f>
        <v>0</v>
      </c>
      <c r="S147" s="288"/>
      <c r="T147" s="288"/>
      <c r="U147" s="289"/>
    </row>
    <row r="150" spans="1:21" ht="36" x14ac:dyDescent="0.55000000000000004">
      <c r="A150" s="368" t="s">
        <v>255</v>
      </c>
    </row>
    <row r="151" spans="1:21" s="344" customFormat="1" ht="19.5" customHeight="1" x14ac:dyDescent="0.25">
      <c r="A151" s="381" t="s">
        <v>174</v>
      </c>
      <c r="B151" s="335" t="s">
        <v>248</v>
      </c>
      <c r="C151" s="336"/>
      <c r="D151" s="337" t="s">
        <v>173</v>
      </c>
      <c r="E151" s="338">
        <v>0</v>
      </c>
      <c r="F151" s="339"/>
      <c r="G151" s="339"/>
      <c r="H151" s="339"/>
      <c r="I151" s="339"/>
      <c r="J151" s="339"/>
      <c r="K151" s="339"/>
      <c r="L151" s="339"/>
      <c r="M151" s="339"/>
      <c r="N151" s="339"/>
      <c r="O151" s="339"/>
      <c r="P151" s="339"/>
      <c r="Q151" s="340" t="b">
        <f>R151</f>
        <v>0</v>
      </c>
      <c r="R151" s="294" t="b">
        <f>IF('Assets &amp; Liabilities'!$C$5="use",IF('Assets &amp; Liabilities'!C95&gt;0,'Assets &amp; Liabilities'!C95,'BUDGET VS ACTUAL'!E151))</f>
        <v>0</v>
      </c>
      <c r="S151" s="341"/>
      <c r="T151" s="342"/>
      <c r="U151" s="343"/>
    </row>
    <row r="152" spans="1:21" s="344" customFormat="1" ht="19.5" customHeight="1" x14ac:dyDescent="0.25">
      <c r="A152" s="381"/>
      <c r="B152" s="345" t="s">
        <v>249</v>
      </c>
      <c r="C152" s="346"/>
      <c r="D152" s="347" t="s">
        <v>173</v>
      </c>
      <c r="E152" s="348">
        <v>0</v>
      </c>
      <c r="F152" s="295"/>
      <c r="G152" s="296"/>
      <c r="H152" s="296"/>
      <c r="I152" s="296"/>
      <c r="J152" s="296"/>
      <c r="K152" s="296"/>
      <c r="L152" s="296"/>
      <c r="M152" s="296"/>
      <c r="N152" s="296"/>
      <c r="O152" s="296"/>
      <c r="P152" s="296"/>
      <c r="Q152" s="296">
        <f>R152</f>
        <v>0</v>
      </c>
      <c r="R152" s="297">
        <f>E152</f>
        <v>0</v>
      </c>
      <c r="S152" s="341"/>
      <c r="T152" s="349"/>
      <c r="U152" s="350"/>
    </row>
    <row r="153" spans="1:21" s="357" customFormat="1" ht="19.5" customHeight="1" x14ac:dyDescent="0.2">
      <c r="A153" s="381"/>
      <c r="B153" s="351" t="s">
        <v>250</v>
      </c>
      <c r="C153" s="352"/>
      <c r="D153" s="353"/>
      <c r="E153" s="354"/>
      <c r="F153" s="298">
        <f>F144-F151</f>
        <v>18323.846153846149</v>
      </c>
      <c r="G153" s="299">
        <f t="shared" ref="G153:Q153" si="168">G144-G151</f>
        <v>18323.846153846149</v>
      </c>
      <c r="H153" s="299">
        <f t="shared" si="168"/>
        <v>13152.307692307688</v>
      </c>
      <c r="I153" s="299">
        <f t="shared" si="168"/>
        <v>18323.846153846149</v>
      </c>
      <c r="J153" s="299">
        <f t="shared" si="168"/>
        <v>18323.846153846149</v>
      </c>
      <c r="K153" s="299">
        <f t="shared" si="168"/>
        <v>13152.307692307688</v>
      </c>
      <c r="L153" s="299">
        <f t="shared" si="168"/>
        <v>18323.846153846149</v>
      </c>
      <c r="M153" s="299">
        <f t="shared" si="168"/>
        <v>18323.846153846149</v>
      </c>
      <c r="N153" s="299">
        <f t="shared" si="168"/>
        <v>13152.307692307688</v>
      </c>
      <c r="O153" s="299">
        <f t="shared" si="168"/>
        <v>18323.846153846149</v>
      </c>
      <c r="P153" s="299">
        <f t="shared" si="168"/>
        <v>18323.846153846149</v>
      </c>
      <c r="Q153" s="300">
        <f t="shared" si="168"/>
        <v>13152.307692307688</v>
      </c>
      <c r="R153" s="301">
        <f>SUM(F153:Q153)</f>
        <v>199199.99999999997</v>
      </c>
      <c r="S153" s="252">
        <f>R153/$R$8</f>
        <v>0.19999999999999998</v>
      </c>
      <c r="T153" s="355"/>
      <c r="U153" s="356"/>
    </row>
    <row r="154" spans="1:21" s="357" customFormat="1" ht="19.5" customHeight="1" x14ac:dyDescent="0.2">
      <c r="A154" s="381"/>
      <c r="B154" s="358" t="s">
        <v>251</v>
      </c>
      <c r="C154" s="359"/>
      <c r="D154" s="360"/>
      <c r="E154" s="361"/>
      <c r="F154" s="302">
        <f>F147-F152</f>
        <v>0</v>
      </c>
      <c r="G154" s="302">
        <f t="shared" ref="G154:H154" si="169">G147-G152</f>
        <v>0</v>
      </c>
      <c r="H154" s="302">
        <f t="shared" si="169"/>
        <v>0</v>
      </c>
      <c r="I154" s="302">
        <f t="shared" ref="I154:Q154" si="170">I147-I152</f>
        <v>0</v>
      </c>
      <c r="J154" s="302">
        <f t="shared" si="170"/>
        <v>0</v>
      </c>
      <c r="K154" s="302">
        <f t="shared" si="170"/>
        <v>0</v>
      </c>
      <c r="L154" s="302">
        <f t="shared" si="170"/>
        <v>0</v>
      </c>
      <c r="M154" s="302">
        <f t="shared" si="170"/>
        <v>0</v>
      </c>
      <c r="N154" s="302">
        <f t="shared" si="170"/>
        <v>0</v>
      </c>
      <c r="O154" s="302">
        <f t="shared" si="170"/>
        <v>0</v>
      </c>
      <c r="P154" s="302">
        <f t="shared" si="170"/>
        <v>0</v>
      </c>
      <c r="Q154" s="303">
        <f t="shared" si="170"/>
        <v>0</v>
      </c>
      <c r="R154" s="304">
        <f>SUM(F154:Q154)</f>
        <v>0</v>
      </c>
      <c r="S154" s="252" t="e">
        <f>R154/$R$9</f>
        <v>#DIV/0!</v>
      </c>
      <c r="T154" s="355"/>
      <c r="U154" s="356"/>
    </row>
    <row r="158" spans="1:21" s="2" customFormat="1" ht="15" customHeight="1" x14ac:dyDescent="0.2">
      <c r="A158" s="372" t="s">
        <v>187</v>
      </c>
      <c r="B158" s="291" t="s">
        <v>182</v>
      </c>
      <c r="C158" s="292"/>
      <c r="D158" s="293"/>
      <c r="E158" s="305"/>
      <c r="F158" s="64">
        <f t="shared" ref="F158:H158" si="171">SUM(F159:F162)</f>
        <v>0</v>
      </c>
      <c r="G158" s="68">
        <f t="shared" si="171"/>
        <v>0</v>
      </c>
      <c r="H158" s="68">
        <f t="shared" si="171"/>
        <v>0</v>
      </c>
      <c r="I158" s="68">
        <f>SUM(I159:I162)</f>
        <v>0</v>
      </c>
      <c r="J158" s="68">
        <f t="shared" ref="J158:Q158" si="172">SUM(J159:J162)</f>
        <v>0</v>
      </c>
      <c r="K158" s="68">
        <f t="shared" si="172"/>
        <v>0</v>
      </c>
      <c r="L158" s="68">
        <f t="shared" si="172"/>
        <v>0</v>
      </c>
      <c r="M158" s="68">
        <f t="shared" si="172"/>
        <v>0</v>
      </c>
      <c r="N158" s="68">
        <f t="shared" si="172"/>
        <v>0</v>
      </c>
      <c r="O158" s="68">
        <f t="shared" si="172"/>
        <v>0</v>
      </c>
      <c r="P158" s="68">
        <f t="shared" si="172"/>
        <v>0</v>
      </c>
      <c r="Q158" s="59">
        <f t="shared" si="172"/>
        <v>0</v>
      </c>
      <c r="R158" s="60">
        <f t="shared" ref="R158:R162" si="173">SUM(F158:Q158)</f>
        <v>0</v>
      </c>
      <c r="S158" s="252"/>
      <c r="T158" s="260"/>
      <c r="U158" s="272"/>
    </row>
    <row r="159" spans="1:21" s="313" customFormat="1" ht="15.75" outlineLevel="1" x14ac:dyDescent="0.25">
      <c r="A159" s="372"/>
      <c r="B159" s="317" t="s">
        <v>252</v>
      </c>
      <c r="C159" s="306"/>
      <c r="D159" s="307"/>
      <c r="E159" s="321" t="s">
        <v>176</v>
      </c>
      <c r="F159" s="318"/>
      <c r="G159" s="319"/>
      <c r="H159" s="319"/>
      <c r="I159" s="319"/>
      <c r="J159" s="319"/>
      <c r="K159" s="319"/>
      <c r="L159" s="319"/>
      <c r="M159" s="319"/>
      <c r="N159" s="319"/>
      <c r="O159" s="319"/>
      <c r="P159" s="319"/>
      <c r="Q159" s="320"/>
      <c r="R159" s="309">
        <f t="shared" si="173"/>
        <v>0</v>
      </c>
      <c r="S159" s="310"/>
      <c r="T159" s="311"/>
      <c r="U159" s="312"/>
    </row>
    <row r="160" spans="1:21" s="313" customFormat="1" ht="15.75" outlineLevel="1" x14ac:dyDescent="0.25">
      <c r="A160" s="372"/>
      <c r="B160" s="317" t="s">
        <v>253</v>
      </c>
      <c r="C160" s="306"/>
      <c r="D160" s="307"/>
      <c r="E160" s="308"/>
      <c r="F160" s="318"/>
      <c r="G160" s="319"/>
      <c r="H160" s="319"/>
      <c r="I160" s="319"/>
      <c r="J160" s="319"/>
      <c r="K160" s="319"/>
      <c r="L160" s="319"/>
      <c r="M160" s="319"/>
      <c r="N160" s="319"/>
      <c r="O160" s="319"/>
      <c r="P160" s="319"/>
      <c r="Q160" s="320"/>
      <c r="R160" s="309">
        <f t="shared" si="173"/>
        <v>0</v>
      </c>
      <c r="S160" s="310"/>
      <c r="T160" s="311"/>
      <c r="U160" s="312"/>
    </row>
    <row r="161" spans="1:21" s="313" customFormat="1" ht="15.75" outlineLevel="1" x14ac:dyDescent="0.25">
      <c r="A161" s="372"/>
      <c r="B161" s="317" t="s">
        <v>175</v>
      </c>
      <c r="C161" s="306"/>
      <c r="D161" s="307"/>
      <c r="E161" s="308"/>
      <c r="F161" s="314">
        <f>-'Assets &amp; Liabilities'!D99</f>
        <v>0</v>
      </c>
      <c r="G161" s="315">
        <f>-'Assets &amp; Liabilities'!E99</f>
        <v>0</v>
      </c>
      <c r="H161" s="315">
        <f>-'Assets &amp; Liabilities'!F99</f>
        <v>0</v>
      </c>
      <c r="I161" s="315">
        <f>-'Assets &amp; Liabilities'!G99</f>
        <v>0</v>
      </c>
      <c r="J161" s="315">
        <f>-'Assets &amp; Liabilities'!H99</f>
        <v>0</v>
      </c>
      <c r="K161" s="315">
        <f>-'Assets &amp; Liabilities'!I99</f>
        <v>0</v>
      </c>
      <c r="L161" s="315">
        <f>-'Assets &amp; Liabilities'!J99</f>
        <v>0</v>
      </c>
      <c r="M161" s="315">
        <f>-'Assets &amp; Liabilities'!K99</f>
        <v>0</v>
      </c>
      <c r="N161" s="315">
        <f>-'Assets &amp; Liabilities'!L99</f>
        <v>0</v>
      </c>
      <c r="O161" s="315">
        <f>-'Assets &amp; Liabilities'!M99</f>
        <v>0</v>
      </c>
      <c r="P161" s="315">
        <f>-'Assets &amp; Liabilities'!N99</f>
        <v>0</v>
      </c>
      <c r="Q161" s="316">
        <f>-'Assets &amp; Liabilities'!O99</f>
        <v>0</v>
      </c>
      <c r="R161" s="309">
        <f t="shared" si="173"/>
        <v>0</v>
      </c>
      <c r="S161" s="310"/>
      <c r="T161" s="311"/>
      <c r="U161" s="312"/>
    </row>
    <row r="162" spans="1:21" s="313" customFormat="1" ht="15.75" outlineLevel="1" x14ac:dyDescent="0.25">
      <c r="A162" s="372"/>
      <c r="B162" s="317" t="s">
        <v>186</v>
      </c>
      <c r="C162" s="306"/>
      <c r="D162" s="307"/>
      <c r="E162" s="308"/>
      <c r="F162" s="314">
        <f>'Assets &amp; Liabilities'!D97</f>
        <v>0</v>
      </c>
      <c r="G162" s="315">
        <f>'Assets &amp; Liabilities'!E97</f>
        <v>0</v>
      </c>
      <c r="H162" s="315">
        <f>'Assets &amp; Liabilities'!F97</f>
        <v>0</v>
      </c>
      <c r="I162" s="315">
        <f>'Assets &amp; Liabilities'!G97</f>
        <v>0</v>
      </c>
      <c r="J162" s="315">
        <f>'Assets &amp; Liabilities'!H97</f>
        <v>0</v>
      </c>
      <c r="K162" s="315">
        <f>'Assets &amp; Liabilities'!I97</f>
        <v>0</v>
      </c>
      <c r="L162" s="315">
        <f>'Assets &amp; Liabilities'!J97</f>
        <v>0</v>
      </c>
      <c r="M162" s="315">
        <f>'Assets &amp; Liabilities'!K97</f>
        <v>0</v>
      </c>
      <c r="N162" s="315">
        <f>'Assets &amp; Liabilities'!L97</f>
        <v>0</v>
      </c>
      <c r="O162" s="315">
        <f>'Assets &amp; Liabilities'!M97</f>
        <v>0</v>
      </c>
      <c r="P162" s="315">
        <f>'Assets &amp; Liabilities'!N97</f>
        <v>0</v>
      </c>
      <c r="Q162" s="316">
        <f>'Assets &amp; Liabilities'!O97</f>
        <v>0</v>
      </c>
      <c r="R162" s="309">
        <f t="shared" si="173"/>
        <v>0</v>
      </c>
      <c r="S162" s="310"/>
      <c r="T162" s="311"/>
      <c r="U162" s="312"/>
    </row>
    <row r="163" spans="1:21" x14ac:dyDescent="0.25">
      <c r="A163" s="372"/>
    </row>
    <row r="164" spans="1:21" outlineLevel="1" x14ac:dyDescent="0.25">
      <c r="A164" s="372"/>
      <c r="B164" s="210" t="s">
        <v>185</v>
      </c>
      <c r="C164" s="329"/>
      <c r="D164" s="330"/>
      <c r="E164" s="331"/>
      <c r="F164" s="332">
        <f>SUM(F165:F168)</f>
        <v>0</v>
      </c>
      <c r="G164" s="333">
        <f t="shared" ref="G164" si="174">SUM(G165:G168)</f>
        <v>0</v>
      </c>
      <c r="H164" s="333">
        <f t="shared" ref="H164" si="175">SUM(H165:H168)</f>
        <v>0</v>
      </c>
      <c r="I164" s="333">
        <f>SUM(I165:I168)</f>
        <v>0</v>
      </c>
      <c r="J164" s="333">
        <f t="shared" ref="J164" si="176">SUM(J165:J168)</f>
        <v>0</v>
      </c>
      <c r="K164" s="333">
        <f t="shared" ref="K164" si="177">SUM(K165:K168)</f>
        <v>0</v>
      </c>
      <c r="L164" s="333">
        <f t="shared" ref="L164" si="178">SUM(L165:L168)</f>
        <v>0</v>
      </c>
      <c r="M164" s="333">
        <f t="shared" ref="M164" si="179">SUM(M165:M168)</f>
        <v>0</v>
      </c>
      <c r="N164" s="333">
        <f t="shared" ref="N164" si="180">SUM(N165:N168)</f>
        <v>0</v>
      </c>
      <c r="O164" s="333">
        <f t="shared" ref="O164" si="181">SUM(O165:O168)</f>
        <v>0</v>
      </c>
      <c r="P164" s="333">
        <f t="shared" ref="P164" si="182">SUM(P165:P168)</f>
        <v>0</v>
      </c>
      <c r="Q164" s="334">
        <f t="shared" ref="Q164" si="183">SUM(Q165:Q168)</f>
        <v>0</v>
      </c>
      <c r="R164" s="219">
        <f t="shared" ref="R164:R168" si="184">SUM(F164:Q164)</f>
        <v>0</v>
      </c>
      <c r="S164" s="249">
        <f t="shared" ref="S164" si="185">R164/$R$8</f>
        <v>0</v>
      </c>
      <c r="T164" s="263"/>
    </row>
    <row r="165" spans="1:21" ht="15.75" outlineLevel="1" x14ac:dyDescent="0.25">
      <c r="A165" s="372"/>
      <c r="B165" s="367" t="s">
        <v>252</v>
      </c>
      <c r="C165" s="306"/>
      <c r="D165" s="307"/>
      <c r="E165" s="321" t="s">
        <v>176</v>
      </c>
      <c r="F165" s="63"/>
      <c r="G165" s="67"/>
      <c r="H165" s="67"/>
      <c r="I165" s="67"/>
      <c r="J165" s="67"/>
      <c r="K165" s="67"/>
      <c r="L165" s="67"/>
      <c r="M165" s="67"/>
      <c r="N165" s="67"/>
      <c r="O165" s="67"/>
      <c r="P165" s="67"/>
      <c r="Q165" s="58"/>
      <c r="R165" s="219">
        <f t="shared" si="184"/>
        <v>0</v>
      </c>
      <c r="T165" s="263"/>
    </row>
    <row r="166" spans="1:21" ht="15.75" outlineLevel="1" x14ac:dyDescent="0.25">
      <c r="A166" s="372"/>
      <c r="B166" s="367" t="s">
        <v>253</v>
      </c>
      <c r="C166" s="306"/>
      <c r="D166" s="307"/>
      <c r="E166" s="308"/>
      <c r="F166" s="63"/>
      <c r="G166" s="67"/>
      <c r="H166" s="67"/>
      <c r="I166" s="67"/>
      <c r="J166" s="67"/>
      <c r="K166" s="67"/>
      <c r="L166" s="67"/>
      <c r="M166" s="67"/>
      <c r="N166" s="67"/>
      <c r="O166" s="67"/>
      <c r="P166" s="67"/>
      <c r="Q166" s="58"/>
      <c r="R166" s="219">
        <f t="shared" si="184"/>
        <v>0</v>
      </c>
      <c r="T166" s="263"/>
    </row>
    <row r="167" spans="1:21" ht="15.75" outlineLevel="1" x14ac:dyDescent="0.25">
      <c r="A167" s="372"/>
      <c r="B167" s="367" t="s">
        <v>175</v>
      </c>
      <c r="C167" s="306"/>
      <c r="D167" s="307"/>
      <c r="E167" s="321" t="s">
        <v>176</v>
      </c>
      <c r="F167" s="63"/>
      <c r="G167" s="67"/>
      <c r="H167" s="67"/>
      <c r="I167" s="67"/>
      <c r="J167" s="67"/>
      <c r="K167" s="67"/>
      <c r="L167" s="67"/>
      <c r="M167" s="67"/>
      <c r="N167" s="67"/>
      <c r="O167" s="67"/>
      <c r="P167" s="67"/>
      <c r="Q167" s="58"/>
      <c r="R167" s="219">
        <f t="shared" si="184"/>
        <v>0</v>
      </c>
      <c r="T167" s="263"/>
    </row>
    <row r="168" spans="1:21" ht="15.75" outlineLevel="1" x14ac:dyDescent="0.25">
      <c r="A168" s="372"/>
      <c r="B168" s="367" t="s">
        <v>177</v>
      </c>
      <c r="C168" s="306"/>
      <c r="D168" s="307"/>
      <c r="E168" s="308"/>
      <c r="F168" s="63"/>
      <c r="G168" s="67"/>
      <c r="H168" s="67"/>
      <c r="I168" s="67"/>
      <c r="J168" s="67"/>
      <c r="K168" s="67"/>
      <c r="L168" s="67"/>
      <c r="M168" s="67"/>
      <c r="N168" s="67"/>
      <c r="O168" s="67"/>
      <c r="P168" s="67"/>
      <c r="Q168" s="58"/>
      <c r="R168" s="219">
        <f t="shared" si="184"/>
        <v>0</v>
      </c>
      <c r="T168" s="263"/>
    </row>
    <row r="169" spans="1:21" x14ac:dyDescent="0.25">
      <c r="A169" s="372"/>
    </row>
    <row r="170" spans="1:21" s="137" customFormat="1" ht="15.75" x14ac:dyDescent="0.25">
      <c r="A170" s="372"/>
      <c r="B170" s="129" t="s">
        <v>183</v>
      </c>
      <c r="C170" s="130"/>
      <c r="D170" s="131"/>
      <c r="E170" s="132"/>
      <c r="F170" s="133">
        <f>F144+F158</f>
        <v>18323.846153846149</v>
      </c>
      <c r="G170" s="134">
        <f t="shared" ref="G170:Q170" si="186">G144+G158</f>
        <v>18323.846153846149</v>
      </c>
      <c r="H170" s="134">
        <f t="shared" si="186"/>
        <v>13152.307692307688</v>
      </c>
      <c r="I170" s="134">
        <f t="shared" si="186"/>
        <v>18323.846153846149</v>
      </c>
      <c r="J170" s="134">
        <f t="shared" si="186"/>
        <v>18323.846153846149</v>
      </c>
      <c r="K170" s="134">
        <f t="shared" si="186"/>
        <v>13152.307692307688</v>
      </c>
      <c r="L170" s="134">
        <f t="shared" si="186"/>
        <v>18323.846153846149</v>
      </c>
      <c r="M170" s="134">
        <f t="shared" si="186"/>
        <v>18323.846153846149</v>
      </c>
      <c r="N170" s="134">
        <f t="shared" si="186"/>
        <v>13152.307692307688</v>
      </c>
      <c r="O170" s="134">
        <f t="shared" si="186"/>
        <v>18323.846153846149</v>
      </c>
      <c r="P170" s="134">
        <f t="shared" si="186"/>
        <v>18323.846153846149</v>
      </c>
      <c r="Q170" s="135">
        <f t="shared" si="186"/>
        <v>13152.307692307688</v>
      </c>
      <c r="R170" s="136">
        <f t="shared" ref="R170:R171" si="187">SUM(F170:Q170)</f>
        <v>199199.99999999997</v>
      </c>
      <c r="S170" s="252">
        <f>R170/$R$8</f>
        <v>0.19999999999999998</v>
      </c>
      <c r="T170" s="258"/>
      <c r="U170" s="271"/>
    </row>
    <row r="171" spans="1:21" s="137" customFormat="1" ht="15.75" x14ac:dyDescent="0.25">
      <c r="A171" s="372"/>
      <c r="B171" s="194" t="s">
        <v>184</v>
      </c>
      <c r="C171" s="195"/>
      <c r="D171" s="196"/>
      <c r="E171" s="197"/>
      <c r="F171" s="198">
        <f>F147+F164</f>
        <v>0</v>
      </c>
      <c r="G171" s="199">
        <f t="shared" ref="G171:Q171" si="188">G147+G164</f>
        <v>0</v>
      </c>
      <c r="H171" s="199">
        <f t="shared" si="188"/>
        <v>0</v>
      </c>
      <c r="I171" s="199">
        <f t="shared" si="188"/>
        <v>0</v>
      </c>
      <c r="J171" s="199">
        <f t="shared" si="188"/>
        <v>0</v>
      </c>
      <c r="K171" s="199">
        <f t="shared" si="188"/>
        <v>0</v>
      </c>
      <c r="L171" s="199">
        <f t="shared" si="188"/>
        <v>0</v>
      </c>
      <c r="M171" s="199">
        <f t="shared" si="188"/>
        <v>0</v>
      </c>
      <c r="N171" s="199">
        <f t="shared" si="188"/>
        <v>0</v>
      </c>
      <c r="O171" s="199">
        <f t="shared" si="188"/>
        <v>0</v>
      </c>
      <c r="P171" s="199">
        <f t="shared" si="188"/>
        <v>0</v>
      </c>
      <c r="Q171" s="200">
        <f t="shared" si="188"/>
        <v>0</v>
      </c>
      <c r="R171" s="201">
        <f t="shared" si="187"/>
        <v>0</v>
      </c>
      <c r="S171" s="252" t="e">
        <f>R171/$R$9</f>
        <v>#DIV/0!</v>
      </c>
      <c r="T171" s="258"/>
      <c r="U171" s="271"/>
    </row>
  </sheetData>
  <mergeCells count="29">
    <mergeCell ref="F1:Q1"/>
    <mergeCell ref="D5:E5"/>
    <mergeCell ref="C5:C6"/>
    <mergeCell ref="A57:A63"/>
    <mergeCell ref="A65:A78"/>
    <mergeCell ref="A28:A42"/>
    <mergeCell ref="A12:A26"/>
    <mergeCell ref="A49:A55"/>
    <mergeCell ref="C4:E4"/>
    <mergeCell ref="B7:E7"/>
    <mergeCell ref="B8:E8"/>
    <mergeCell ref="C30:E42"/>
    <mergeCell ref="C59:E63"/>
    <mergeCell ref="C9:E10"/>
    <mergeCell ref="A158:A171"/>
    <mergeCell ref="C146:E146"/>
    <mergeCell ref="C147:E147"/>
    <mergeCell ref="S5:U5"/>
    <mergeCell ref="A151:A154"/>
    <mergeCell ref="A143:A147"/>
    <mergeCell ref="A129:A141"/>
    <mergeCell ref="A95:A103"/>
    <mergeCell ref="A115:A127"/>
    <mergeCell ref="A80:A93"/>
    <mergeCell ref="A105:A113"/>
    <mergeCell ref="S7:U7"/>
    <mergeCell ref="C131:E141"/>
    <mergeCell ref="C82:E93"/>
    <mergeCell ref="C107:E113"/>
  </mergeCells>
  <conditionalFormatting sqref="T29">
    <cfRule type="cellIs" dxfId="24" priority="23" operator="greaterThan">
      <formula>$U$29</formula>
    </cfRule>
    <cfRule type="cellIs" dxfId="23" priority="24" operator="lessThanOrEqual">
      <formula>0</formula>
    </cfRule>
    <cfRule type="cellIs" dxfId="22" priority="25" operator="between">
      <formula>0</formula>
      <formula>$U$29</formula>
    </cfRule>
  </conditionalFormatting>
  <conditionalFormatting sqref="T30:T42">
    <cfRule type="cellIs" dxfId="21" priority="21" operator="greaterThan">
      <formula>0</formula>
    </cfRule>
    <cfRule type="cellIs" dxfId="20" priority="22" operator="lessThanOrEqual">
      <formula>0</formula>
    </cfRule>
  </conditionalFormatting>
  <conditionalFormatting sqref="T58">
    <cfRule type="cellIs" dxfId="19" priority="18" operator="greaterThan">
      <formula>$U$58</formula>
    </cfRule>
    <cfRule type="cellIs" dxfId="18" priority="19" operator="between">
      <formula>0</formula>
      <formula>$U$58</formula>
    </cfRule>
    <cfRule type="cellIs" dxfId="17" priority="20" operator="lessThanOrEqual">
      <formula>0</formula>
    </cfRule>
  </conditionalFormatting>
  <conditionalFormatting sqref="T81">
    <cfRule type="cellIs" dxfId="16" priority="15" operator="greaterThan">
      <formula>$U$58</formula>
    </cfRule>
    <cfRule type="cellIs" dxfId="15" priority="16" operator="between">
      <formula>0</formula>
      <formula>$U$58</formula>
    </cfRule>
    <cfRule type="cellIs" dxfId="14" priority="17" operator="lessThanOrEqual">
      <formula>0</formula>
    </cfRule>
  </conditionalFormatting>
  <conditionalFormatting sqref="T106">
    <cfRule type="cellIs" dxfId="13" priority="12" operator="greaterThan">
      <formula>$U$58</formula>
    </cfRule>
    <cfRule type="cellIs" dxfId="12" priority="13" operator="between">
      <formula>0</formula>
      <formula>$U$58</formula>
    </cfRule>
    <cfRule type="cellIs" dxfId="11" priority="14" operator="lessThanOrEqual">
      <formula>0</formula>
    </cfRule>
  </conditionalFormatting>
  <conditionalFormatting sqref="T130">
    <cfRule type="cellIs" dxfId="10" priority="9" operator="greaterThan">
      <formula>$U$58</formula>
    </cfRule>
    <cfRule type="cellIs" dxfId="9" priority="10" operator="between">
      <formula>0</formula>
      <formula>$U$58</formula>
    </cfRule>
    <cfRule type="cellIs" dxfId="8" priority="11" operator="lessThanOrEqual">
      <formula>0</formula>
    </cfRule>
  </conditionalFormatting>
  <conditionalFormatting sqref="T59:T63">
    <cfRule type="cellIs" dxfId="7" priority="7" operator="greaterThan">
      <formula>0</formula>
    </cfRule>
    <cfRule type="cellIs" dxfId="6" priority="8" operator="lessThanOrEqual">
      <formula>0</formula>
    </cfRule>
  </conditionalFormatting>
  <conditionalFormatting sqref="T82:T93">
    <cfRule type="cellIs" dxfId="5" priority="5" operator="greaterThan">
      <formula>0</formula>
    </cfRule>
    <cfRule type="cellIs" dxfId="4" priority="6" operator="lessThanOrEqual">
      <formula>0</formula>
    </cfRule>
  </conditionalFormatting>
  <conditionalFormatting sqref="T107:T113">
    <cfRule type="cellIs" dxfId="3" priority="3" operator="greaterThan">
      <formula>0</formula>
    </cfRule>
    <cfRule type="cellIs" dxfId="2" priority="4" operator="lessThanOrEqual">
      <formula>0</formula>
    </cfRule>
  </conditionalFormatting>
  <conditionalFormatting sqref="T131:T141">
    <cfRule type="cellIs" dxfId="1" priority="1" operator="greaterThan">
      <formula>0</formula>
    </cfRule>
    <cfRule type="cellIs" dxfId="0" priority="2" operator="lessThanOrEqual">
      <formula>0</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58171-870E-4E83-A777-B9741DCB1071}">
  <sheetPr codeName="Sheet2">
    <tabColor theme="4" tint="0.59999389629810485"/>
  </sheetPr>
  <dimension ref="A1:O25"/>
  <sheetViews>
    <sheetView zoomScale="89" zoomScaleNormal="90" workbookViewId="0">
      <pane xSplit="2" ySplit="7" topLeftCell="C8" activePane="bottomRight" state="frozen"/>
      <selection pane="topRight" activeCell="C1" sqref="C1"/>
      <selection pane="bottomLeft" activeCell="A8" sqref="A8"/>
      <selection pane="bottomRight" activeCell="B5" sqref="B5"/>
    </sheetView>
  </sheetViews>
  <sheetFormatPr defaultRowHeight="15" x14ac:dyDescent="0.25"/>
  <cols>
    <col min="1" max="1" width="65.7109375" style="25" customWidth="1"/>
    <col min="2" max="2" width="11.7109375" style="25" customWidth="1"/>
    <col min="3" max="9" width="13" style="25" customWidth="1"/>
    <col min="10" max="14" width="13.42578125" style="25" customWidth="1"/>
    <col min="15" max="15" width="10.5703125" style="25" bestFit="1" customWidth="1"/>
    <col min="16" max="16384" width="9.140625" style="25"/>
  </cols>
  <sheetData>
    <row r="1" spans="1:15" ht="21" x14ac:dyDescent="0.35">
      <c r="A1" s="96" t="s">
        <v>44</v>
      </c>
      <c r="B1" s="96"/>
    </row>
    <row r="2" spans="1:15" x14ac:dyDescent="0.25">
      <c r="A2" s="97" t="s">
        <v>85</v>
      </c>
      <c r="B2" s="97"/>
    </row>
    <row r="3" spans="1:15" x14ac:dyDescent="0.25">
      <c r="A3" s="97" t="s">
        <v>50</v>
      </c>
      <c r="B3" s="97"/>
    </row>
    <row r="4" spans="1:15" s="99" customFormat="1" ht="15.75" thickBot="1" x14ac:dyDescent="0.3">
      <c r="A4" s="98" t="s">
        <v>51</v>
      </c>
      <c r="B4" s="98"/>
    </row>
    <row r="5" spans="1:15" ht="15.75" thickBot="1" x14ac:dyDescent="0.3">
      <c r="A5" s="190" t="s">
        <v>110</v>
      </c>
      <c r="B5" s="191"/>
    </row>
    <row r="6" spans="1:15" s="22" customFormat="1" ht="12" x14ac:dyDescent="0.2">
      <c r="A6" s="22" t="s">
        <v>115</v>
      </c>
      <c r="C6" s="23">
        <f>'BUDGET VS ACTUAL'!F2</f>
        <v>21</v>
      </c>
      <c r="D6" s="23">
        <f>'BUDGET VS ACTUAL'!G2</f>
        <v>20</v>
      </c>
      <c r="E6" s="23">
        <f>'BUDGET VS ACTUAL'!H2</f>
        <v>23</v>
      </c>
      <c r="F6" s="23">
        <f>'BUDGET VS ACTUAL'!I2</f>
        <v>21</v>
      </c>
      <c r="G6" s="23">
        <f>'BUDGET VS ACTUAL'!J2</f>
        <v>21</v>
      </c>
      <c r="H6" s="23">
        <f>'BUDGET VS ACTUAL'!K2</f>
        <v>22</v>
      </c>
      <c r="I6" s="23">
        <f>'BUDGET VS ACTUAL'!L2</f>
        <v>20</v>
      </c>
      <c r="J6" s="23">
        <f>'BUDGET VS ACTUAL'!M2</f>
        <v>23</v>
      </c>
      <c r="K6" s="23">
        <f>'BUDGET VS ACTUAL'!N2</f>
        <v>21</v>
      </c>
      <c r="L6" s="23">
        <f>'BUDGET VS ACTUAL'!O2</f>
        <v>21</v>
      </c>
      <c r="M6" s="23">
        <f>'BUDGET VS ACTUAL'!P2</f>
        <v>21</v>
      </c>
      <c r="N6" s="23">
        <f>'BUDGET VS ACTUAL'!Q2</f>
        <v>22</v>
      </c>
      <c r="O6" s="24">
        <f>SUM(C6:N6)</f>
        <v>256</v>
      </c>
    </row>
    <row r="7" spans="1:15" s="1" customFormat="1" x14ac:dyDescent="0.25">
      <c r="C7" s="12" t="s">
        <v>6</v>
      </c>
      <c r="D7" s="12" t="s">
        <v>7</v>
      </c>
      <c r="E7" s="12" t="s">
        <v>8</v>
      </c>
      <c r="F7" s="12" t="s">
        <v>9</v>
      </c>
      <c r="G7" s="12" t="s">
        <v>10</v>
      </c>
      <c r="H7" s="12" t="s">
        <v>11</v>
      </c>
      <c r="I7" s="12" t="s">
        <v>12</v>
      </c>
      <c r="J7" s="12" t="s">
        <v>13</v>
      </c>
      <c r="K7" s="12" t="s">
        <v>14</v>
      </c>
      <c r="L7" s="12" t="s">
        <v>15</v>
      </c>
      <c r="M7" s="12" t="s">
        <v>16</v>
      </c>
      <c r="N7" s="12" t="s">
        <v>17</v>
      </c>
      <c r="O7" s="16" t="s">
        <v>18</v>
      </c>
    </row>
    <row r="8" spans="1:15" s="2" customFormat="1" x14ac:dyDescent="0.2">
      <c r="A8" s="48" t="s">
        <v>113</v>
      </c>
      <c r="B8" s="48"/>
      <c r="C8" s="84">
        <f t="shared" ref="C8:N8" si="0">SUM(C9:C10)</f>
        <v>0</v>
      </c>
      <c r="D8" s="85">
        <f t="shared" si="0"/>
        <v>0</v>
      </c>
      <c r="E8" s="85">
        <f t="shared" si="0"/>
        <v>0</v>
      </c>
      <c r="F8" s="85">
        <f t="shared" si="0"/>
        <v>0</v>
      </c>
      <c r="G8" s="85">
        <f t="shared" si="0"/>
        <v>0</v>
      </c>
      <c r="H8" s="85">
        <f t="shared" si="0"/>
        <v>0</v>
      </c>
      <c r="I8" s="85">
        <f t="shared" si="0"/>
        <v>0</v>
      </c>
      <c r="J8" s="85">
        <f t="shared" si="0"/>
        <v>0</v>
      </c>
      <c r="K8" s="85">
        <f t="shared" si="0"/>
        <v>0</v>
      </c>
      <c r="L8" s="85">
        <f t="shared" si="0"/>
        <v>0</v>
      </c>
      <c r="M8" s="85">
        <f t="shared" si="0"/>
        <v>0</v>
      </c>
      <c r="N8" s="86">
        <f t="shared" si="0"/>
        <v>0</v>
      </c>
      <c r="O8" s="87">
        <f>SUM(C8:N8)</f>
        <v>0</v>
      </c>
    </row>
    <row r="9" spans="1:15" s="1" customFormat="1" x14ac:dyDescent="0.25">
      <c r="A9" s="46" t="s">
        <v>0</v>
      </c>
      <c r="B9" s="46"/>
      <c r="C9" s="105"/>
      <c r="D9" s="106"/>
      <c r="E9" s="106"/>
      <c r="F9" s="106"/>
      <c r="G9" s="106"/>
      <c r="H9" s="106"/>
      <c r="I9" s="106"/>
      <c r="J9" s="106"/>
      <c r="K9" s="106"/>
      <c r="L9" s="106"/>
      <c r="M9" s="106"/>
      <c r="N9" s="106"/>
      <c r="O9" s="108">
        <f t="shared" ref="O9:O10" si="1">SUM(C9:N9)</f>
        <v>0</v>
      </c>
    </row>
    <row r="10" spans="1:15" s="1" customFormat="1" x14ac:dyDescent="0.25">
      <c r="A10" s="46" t="s">
        <v>1</v>
      </c>
      <c r="B10" s="46"/>
      <c r="C10" s="105"/>
      <c r="D10" s="106"/>
      <c r="E10" s="106"/>
      <c r="F10" s="106"/>
      <c r="G10" s="106"/>
      <c r="H10" s="106"/>
      <c r="I10" s="106"/>
      <c r="J10" s="106"/>
      <c r="K10" s="106"/>
      <c r="L10" s="106"/>
      <c r="M10" s="106"/>
      <c r="N10" s="106"/>
      <c r="O10" s="108">
        <f t="shared" si="1"/>
        <v>0</v>
      </c>
    </row>
    <row r="12" spans="1:15" s="1" customFormat="1" x14ac:dyDescent="0.25">
      <c r="A12" s="46" t="s">
        <v>46</v>
      </c>
      <c r="B12" s="156">
        <v>100</v>
      </c>
      <c r="C12" s="105">
        <f>$B$12</f>
        <v>100</v>
      </c>
      <c r="D12" s="106">
        <f t="shared" ref="D12:N12" si="2">$B$12</f>
        <v>100</v>
      </c>
      <c r="E12" s="106">
        <f t="shared" si="2"/>
        <v>100</v>
      </c>
      <c r="F12" s="106">
        <f t="shared" si="2"/>
        <v>100</v>
      </c>
      <c r="G12" s="106">
        <f t="shared" si="2"/>
        <v>100</v>
      </c>
      <c r="H12" s="106">
        <f t="shared" si="2"/>
        <v>100</v>
      </c>
      <c r="I12" s="106">
        <f t="shared" si="2"/>
        <v>100</v>
      </c>
      <c r="J12" s="106">
        <f t="shared" si="2"/>
        <v>100</v>
      </c>
      <c r="K12" s="106">
        <f t="shared" si="2"/>
        <v>100</v>
      </c>
      <c r="L12" s="106">
        <f t="shared" si="2"/>
        <v>100</v>
      </c>
      <c r="M12" s="106">
        <f t="shared" si="2"/>
        <v>100</v>
      </c>
      <c r="N12" s="107">
        <f t="shared" si="2"/>
        <v>100</v>
      </c>
      <c r="O12" s="108"/>
    </row>
    <row r="13" spans="1:15" s="1" customFormat="1" x14ac:dyDescent="0.25">
      <c r="A13" s="46" t="s">
        <v>47</v>
      </c>
      <c r="B13" s="46"/>
      <c r="C13" s="169">
        <f>C8/C12</f>
        <v>0</v>
      </c>
      <c r="D13" s="170">
        <f t="shared" ref="D13:N13" si="3">D8/D12</f>
        <v>0</v>
      </c>
      <c r="E13" s="170">
        <f t="shared" si="3"/>
        <v>0</v>
      </c>
      <c r="F13" s="170">
        <f t="shared" si="3"/>
        <v>0</v>
      </c>
      <c r="G13" s="170">
        <f t="shared" si="3"/>
        <v>0</v>
      </c>
      <c r="H13" s="170">
        <f t="shared" si="3"/>
        <v>0</v>
      </c>
      <c r="I13" s="170">
        <f t="shared" si="3"/>
        <v>0</v>
      </c>
      <c r="J13" s="170">
        <f t="shared" si="3"/>
        <v>0</v>
      </c>
      <c r="K13" s="170">
        <f t="shared" si="3"/>
        <v>0</v>
      </c>
      <c r="L13" s="170">
        <f t="shared" si="3"/>
        <v>0</v>
      </c>
      <c r="M13" s="170">
        <f t="shared" si="3"/>
        <v>0</v>
      </c>
      <c r="N13" s="171">
        <f t="shared" si="3"/>
        <v>0</v>
      </c>
      <c r="O13" s="108"/>
    </row>
    <row r="14" spans="1:15" s="1" customFormat="1" x14ac:dyDescent="0.25">
      <c r="A14" s="46" t="s">
        <v>99</v>
      </c>
      <c r="B14" s="182">
        <v>0</v>
      </c>
      <c r="C14" s="179">
        <f>$B$14</f>
        <v>0</v>
      </c>
      <c r="D14" s="180">
        <f>$B$14</f>
        <v>0</v>
      </c>
      <c r="E14" s="180">
        <f t="shared" ref="E14:N14" si="4">$B$14</f>
        <v>0</v>
      </c>
      <c r="F14" s="180">
        <f t="shared" si="4"/>
        <v>0</v>
      </c>
      <c r="G14" s="180">
        <f t="shared" si="4"/>
        <v>0</v>
      </c>
      <c r="H14" s="180">
        <f t="shared" si="4"/>
        <v>0</v>
      </c>
      <c r="I14" s="180">
        <f t="shared" si="4"/>
        <v>0</v>
      </c>
      <c r="J14" s="180">
        <f t="shared" si="4"/>
        <v>0</v>
      </c>
      <c r="K14" s="180">
        <f t="shared" si="4"/>
        <v>0</v>
      </c>
      <c r="L14" s="180">
        <f t="shared" si="4"/>
        <v>0</v>
      </c>
      <c r="M14" s="180">
        <f t="shared" si="4"/>
        <v>0</v>
      </c>
      <c r="N14" s="181">
        <f t="shared" si="4"/>
        <v>0</v>
      </c>
      <c r="O14" s="108"/>
    </row>
    <row r="15" spans="1:15" s="1" customFormat="1" x14ac:dyDescent="0.25">
      <c r="A15" s="46" t="s">
        <v>100</v>
      </c>
      <c r="B15" s="182">
        <v>0</v>
      </c>
      <c r="C15" s="179">
        <f>$B$15</f>
        <v>0</v>
      </c>
      <c r="D15" s="180">
        <f t="shared" ref="D15:N15" si="5">$B$15</f>
        <v>0</v>
      </c>
      <c r="E15" s="180">
        <f t="shared" si="5"/>
        <v>0</v>
      </c>
      <c r="F15" s="180">
        <f t="shared" si="5"/>
        <v>0</v>
      </c>
      <c r="G15" s="180">
        <f t="shared" si="5"/>
        <v>0</v>
      </c>
      <c r="H15" s="180">
        <f t="shared" si="5"/>
        <v>0</v>
      </c>
      <c r="I15" s="180">
        <f t="shared" si="5"/>
        <v>0</v>
      </c>
      <c r="J15" s="180">
        <f t="shared" si="5"/>
        <v>0</v>
      </c>
      <c r="K15" s="180">
        <f t="shared" si="5"/>
        <v>0</v>
      </c>
      <c r="L15" s="180">
        <f t="shared" si="5"/>
        <v>0</v>
      </c>
      <c r="M15" s="180">
        <f t="shared" si="5"/>
        <v>0</v>
      </c>
      <c r="N15" s="181">
        <f t="shared" si="5"/>
        <v>0</v>
      </c>
      <c r="O15" s="108"/>
    </row>
    <row r="16" spans="1:15" s="147" customFormat="1" ht="12" x14ac:dyDescent="0.2">
      <c r="A16" s="183" t="s">
        <v>101</v>
      </c>
      <c r="B16" s="142"/>
      <c r="C16" s="184">
        <f>SUM(C13:C15)</f>
        <v>0</v>
      </c>
      <c r="D16" s="185">
        <f t="shared" ref="D16:N16" si="6">SUM(D13:D15)</f>
        <v>0</v>
      </c>
      <c r="E16" s="185">
        <f t="shared" si="6"/>
        <v>0</v>
      </c>
      <c r="F16" s="185">
        <f t="shared" si="6"/>
        <v>0</v>
      </c>
      <c r="G16" s="185">
        <f t="shared" si="6"/>
        <v>0</v>
      </c>
      <c r="H16" s="185">
        <f t="shared" si="6"/>
        <v>0</v>
      </c>
      <c r="I16" s="185">
        <f t="shared" si="6"/>
        <v>0</v>
      </c>
      <c r="J16" s="185">
        <f t="shared" si="6"/>
        <v>0</v>
      </c>
      <c r="K16" s="185">
        <f t="shared" si="6"/>
        <v>0</v>
      </c>
      <c r="L16" s="185">
        <f t="shared" si="6"/>
        <v>0</v>
      </c>
      <c r="M16" s="185">
        <f t="shared" si="6"/>
        <v>0</v>
      </c>
      <c r="N16" s="186">
        <f t="shared" si="6"/>
        <v>0</v>
      </c>
      <c r="O16" s="145"/>
    </row>
    <row r="17" spans="1:15" s="1" customFormat="1" x14ac:dyDescent="0.25">
      <c r="A17" s="93" t="s">
        <v>48</v>
      </c>
      <c r="B17" s="156">
        <v>600</v>
      </c>
      <c r="C17" s="109">
        <f>$B$17</f>
        <v>600</v>
      </c>
      <c r="D17" s="110">
        <f t="shared" ref="D17:N17" si="7">$B$17</f>
        <v>600</v>
      </c>
      <c r="E17" s="110">
        <f t="shared" si="7"/>
        <v>600</v>
      </c>
      <c r="F17" s="110">
        <f t="shared" si="7"/>
        <v>600</v>
      </c>
      <c r="G17" s="110">
        <f t="shared" si="7"/>
        <v>600</v>
      </c>
      <c r="H17" s="110">
        <f t="shared" si="7"/>
        <v>600</v>
      </c>
      <c r="I17" s="110">
        <f t="shared" si="7"/>
        <v>600</v>
      </c>
      <c r="J17" s="110">
        <f t="shared" si="7"/>
        <v>600</v>
      </c>
      <c r="K17" s="110">
        <f t="shared" si="7"/>
        <v>600</v>
      </c>
      <c r="L17" s="110">
        <f t="shared" si="7"/>
        <v>600</v>
      </c>
      <c r="M17" s="110">
        <f t="shared" si="7"/>
        <v>600</v>
      </c>
      <c r="N17" s="111">
        <f t="shared" si="7"/>
        <v>600</v>
      </c>
      <c r="O17" s="112"/>
    </row>
    <row r="18" spans="1:15" s="2" customFormat="1" x14ac:dyDescent="0.2">
      <c r="A18" s="94" t="s">
        <v>49</v>
      </c>
      <c r="B18" s="94"/>
      <c r="C18" s="95">
        <f>C16*C17</f>
        <v>0</v>
      </c>
      <c r="D18" s="113">
        <f t="shared" ref="D18:N18" si="8">D16*D17</f>
        <v>0</v>
      </c>
      <c r="E18" s="113">
        <f t="shared" si="8"/>
        <v>0</v>
      </c>
      <c r="F18" s="113">
        <f t="shared" si="8"/>
        <v>0</v>
      </c>
      <c r="G18" s="113">
        <f t="shared" si="8"/>
        <v>0</v>
      </c>
      <c r="H18" s="113">
        <f t="shared" si="8"/>
        <v>0</v>
      </c>
      <c r="I18" s="113">
        <f t="shared" si="8"/>
        <v>0</v>
      </c>
      <c r="J18" s="113">
        <f t="shared" si="8"/>
        <v>0</v>
      </c>
      <c r="K18" s="113">
        <f t="shared" si="8"/>
        <v>0</v>
      </c>
      <c r="L18" s="113">
        <f t="shared" si="8"/>
        <v>0</v>
      </c>
      <c r="M18" s="113">
        <f t="shared" si="8"/>
        <v>0</v>
      </c>
      <c r="N18" s="114">
        <f t="shared" si="8"/>
        <v>0</v>
      </c>
      <c r="O18" s="115">
        <f>SUM(C18:N18)</f>
        <v>0</v>
      </c>
    </row>
    <row r="20" spans="1:15" s="1" customFormat="1" x14ac:dyDescent="0.25">
      <c r="A20" s="46" t="s">
        <v>45</v>
      </c>
      <c r="B20" s="46"/>
      <c r="C20" s="105"/>
      <c r="D20" s="106"/>
      <c r="E20" s="106"/>
      <c r="F20" s="106"/>
      <c r="G20" s="106"/>
      <c r="H20" s="106"/>
      <c r="I20" s="106"/>
      <c r="J20" s="106"/>
      <c r="K20" s="106"/>
      <c r="L20" s="106"/>
      <c r="M20" s="106"/>
      <c r="N20" s="107"/>
      <c r="O20" s="108">
        <f>SUM(C20:N20)</f>
        <v>0</v>
      </c>
    </row>
    <row r="21" spans="1:15" s="1" customFormat="1" x14ac:dyDescent="0.25">
      <c r="A21" s="46" t="s">
        <v>112</v>
      </c>
      <c r="B21" s="150">
        <v>0.5</v>
      </c>
      <c r="C21" s="116">
        <f>$B$21</f>
        <v>0.5</v>
      </c>
      <c r="D21" s="117">
        <f t="shared" ref="D21:N21" si="9">$B$21</f>
        <v>0.5</v>
      </c>
      <c r="E21" s="117">
        <f t="shared" si="9"/>
        <v>0.5</v>
      </c>
      <c r="F21" s="117">
        <f t="shared" si="9"/>
        <v>0.5</v>
      </c>
      <c r="G21" s="117">
        <f t="shared" si="9"/>
        <v>0.5</v>
      </c>
      <c r="H21" s="117">
        <f t="shared" si="9"/>
        <v>0.5</v>
      </c>
      <c r="I21" s="117">
        <f t="shared" si="9"/>
        <v>0.5</v>
      </c>
      <c r="J21" s="117">
        <f t="shared" si="9"/>
        <v>0.5</v>
      </c>
      <c r="K21" s="117">
        <f t="shared" si="9"/>
        <v>0.5</v>
      </c>
      <c r="L21" s="117">
        <f t="shared" si="9"/>
        <v>0.5</v>
      </c>
      <c r="M21" s="117">
        <f t="shared" si="9"/>
        <v>0.5</v>
      </c>
      <c r="N21" s="118">
        <f t="shared" si="9"/>
        <v>0.5</v>
      </c>
      <c r="O21" s="108"/>
    </row>
    <row r="22" spans="1:15" s="2" customFormat="1" x14ac:dyDescent="0.2">
      <c r="A22" s="94" t="s">
        <v>98</v>
      </c>
      <c r="B22" s="94"/>
      <c r="C22" s="95">
        <f>C20*C21</f>
        <v>0</v>
      </c>
      <c r="D22" s="113">
        <f t="shared" ref="D22:N22" si="10">D20*D21</f>
        <v>0</v>
      </c>
      <c r="E22" s="113">
        <f t="shared" si="10"/>
        <v>0</v>
      </c>
      <c r="F22" s="113">
        <f t="shared" si="10"/>
        <v>0</v>
      </c>
      <c r="G22" s="113">
        <f t="shared" si="10"/>
        <v>0</v>
      </c>
      <c r="H22" s="113">
        <f t="shared" si="10"/>
        <v>0</v>
      </c>
      <c r="I22" s="113">
        <f t="shared" si="10"/>
        <v>0</v>
      </c>
      <c r="J22" s="113">
        <f t="shared" si="10"/>
        <v>0</v>
      </c>
      <c r="K22" s="113">
        <f t="shared" si="10"/>
        <v>0</v>
      </c>
      <c r="L22" s="113">
        <f t="shared" si="10"/>
        <v>0</v>
      </c>
      <c r="M22" s="113">
        <f t="shared" si="10"/>
        <v>0</v>
      </c>
      <c r="N22" s="114">
        <f t="shared" si="10"/>
        <v>0</v>
      </c>
      <c r="O22" s="115">
        <f>SUM(C22:N22)</f>
        <v>0</v>
      </c>
    </row>
    <row r="24" spans="1:15" s="5" customFormat="1" x14ac:dyDescent="0.25">
      <c r="A24" s="94" t="s">
        <v>111</v>
      </c>
      <c r="B24" s="94"/>
      <c r="C24" s="95">
        <f t="shared" ref="C24:N24" si="11">IF(ISERROR(SUM(C18+C22)),0,SUM(C18,C22))</f>
        <v>0</v>
      </c>
      <c r="D24" s="113">
        <f t="shared" si="11"/>
        <v>0</v>
      </c>
      <c r="E24" s="113">
        <f t="shared" si="11"/>
        <v>0</v>
      </c>
      <c r="F24" s="113">
        <f t="shared" si="11"/>
        <v>0</v>
      </c>
      <c r="G24" s="113">
        <f t="shared" si="11"/>
        <v>0</v>
      </c>
      <c r="H24" s="113">
        <f t="shared" si="11"/>
        <v>0</v>
      </c>
      <c r="I24" s="113">
        <f t="shared" si="11"/>
        <v>0</v>
      </c>
      <c r="J24" s="113">
        <f t="shared" si="11"/>
        <v>0</v>
      </c>
      <c r="K24" s="113">
        <f t="shared" si="11"/>
        <v>0</v>
      </c>
      <c r="L24" s="113">
        <f t="shared" si="11"/>
        <v>0</v>
      </c>
      <c r="M24" s="113">
        <f t="shared" si="11"/>
        <v>0</v>
      </c>
      <c r="N24" s="114">
        <f t="shared" si="11"/>
        <v>0</v>
      </c>
      <c r="O24" s="115">
        <f>SUM(C24:N24)</f>
        <v>0</v>
      </c>
    </row>
    <row r="25" spans="1:15" s="103" customFormat="1" ht="12.75" x14ac:dyDescent="0.2">
      <c r="A25" s="103" t="s">
        <v>52</v>
      </c>
      <c r="C25" s="104">
        <f t="shared" ref="C25:N25" si="12">C24/C6</f>
        <v>0</v>
      </c>
      <c r="D25" s="104">
        <f t="shared" si="12"/>
        <v>0</v>
      </c>
      <c r="E25" s="104">
        <f t="shared" si="12"/>
        <v>0</v>
      </c>
      <c r="F25" s="104">
        <f t="shared" si="12"/>
        <v>0</v>
      </c>
      <c r="G25" s="104">
        <f t="shared" si="12"/>
        <v>0</v>
      </c>
      <c r="H25" s="104">
        <f t="shared" si="12"/>
        <v>0</v>
      </c>
      <c r="I25" s="104">
        <f t="shared" si="12"/>
        <v>0</v>
      </c>
      <c r="J25" s="104">
        <f t="shared" si="12"/>
        <v>0</v>
      </c>
      <c r="K25" s="104">
        <f t="shared" si="12"/>
        <v>0</v>
      </c>
      <c r="L25" s="104">
        <f t="shared" si="12"/>
        <v>0</v>
      </c>
      <c r="M25" s="104">
        <f t="shared" si="12"/>
        <v>0</v>
      </c>
      <c r="N25" s="104">
        <f t="shared" si="12"/>
        <v>0</v>
      </c>
    </row>
  </sheetData>
  <dataValidations count="1">
    <dataValidation type="list" allowBlank="1" showInputMessage="1" showErrorMessage="1" sqref="B5" xr:uid="{E8AA6E0F-C7BE-420C-BDA0-5FFA6C1FE013}">
      <formula1>"USE"</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75C26-39A7-4455-8042-73FB3666F4FC}">
  <sheetPr codeName="Sheet3">
    <tabColor theme="4" tint="0.59999389629810485"/>
  </sheetPr>
  <dimension ref="A1:T72"/>
  <sheetViews>
    <sheetView zoomScale="90" zoomScaleNormal="90" workbookViewId="0">
      <pane xSplit="3" ySplit="10" topLeftCell="D29" activePane="bottomRight" state="frozen"/>
      <selection pane="topRight" activeCell="D1" sqref="D1"/>
      <selection pane="bottomLeft" activeCell="A11" sqref="A11"/>
      <selection pane="bottomRight" activeCell="C5" sqref="C5"/>
    </sheetView>
  </sheetViews>
  <sheetFormatPr defaultRowHeight="15" outlineLevelRow="1" x14ac:dyDescent="0.25"/>
  <cols>
    <col min="1" max="1" width="6.42578125" style="25" customWidth="1"/>
    <col min="2" max="2" width="62.7109375" style="25" customWidth="1"/>
    <col min="3" max="3" width="11.5703125" style="25" customWidth="1"/>
    <col min="4" max="10" width="13" style="25" customWidth="1"/>
    <col min="11" max="15" width="13.42578125" style="25" customWidth="1"/>
    <col min="16" max="16" width="10.5703125" style="25" bestFit="1" customWidth="1"/>
    <col min="17" max="16384" width="9.140625" style="25"/>
  </cols>
  <sheetData>
    <row r="1" spans="1:20" ht="21" x14ac:dyDescent="0.35">
      <c r="B1" s="96" t="s">
        <v>60</v>
      </c>
      <c r="C1" s="96"/>
    </row>
    <row r="2" spans="1:20" x14ac:dyDescent="0.25">
      <c r="B2" s="97" t="s">
        <v>61</v>
      </c>
      <c r="C2" s="97"/>
    </row>
    <row r="3" spans="1:20" x14ac:dyDescent="0.25">
      <c r="B3" s="97" t="s">
        <v>63</v>
      </c>
      <c r="C3" s="97"/>
    </row>
    <row r="4" spans="1:20" s="99" customFormat="1" ht="15.75" thickBot="1" x14ac:dyDescent="0.3">
      <c r="B4" s="98" t="s">
        <v>51</v>
      </c>
      <c r="C4" s="98"/>
    </row>
    <row r="5" spans="1:20" ht="15.75" thickBot="1" x14ac:dyDescent="0.3">
      <c r="B5" s="192" t="s">
        <v>110</v>
      </c>
      <c r="C5" s="191"/>
    </row>
    <row r="6" spans="1:20" s="22" customFormat="1" x14ac:dyDescent="0.25">
      <c r="A6" s="25"/>
      <c r="B6" s="22" t="s">
        <v>115</v>
      </c>
      <c r="D6" s="23">
        <f>'BUDGET VS ACTUAL'!F2</f>
        <v>21</v>
      </c>
      <c r="E6" s="23">
        <f>'BUDGET VS ACTUAL'!G2</f>
        <v>20</v>
      </c>
      <c r="F6" s="23">
        <f>'BUDGET VS ACTUAL'!H2</f>
        <v>23</v>
      </c>
      <c r="G6" s="23">
        <f>'BUDGET VS ACTUAL'!I2</f>
        <v>21</v>
      </c>
      <c r="H6" s="23">
        <f>'BUDGET VS ACTUAL'!J2</f>
        <v>21</v>
      </c>
      <c r="I6" s="23">
        <f>'BUDGET VS ACTUAL'!K2</f>
        <v>22</v>
      </c>
      <c r="J6" s="23">
        <f>'BUDGET VS ACTUAL'!L2</f>
        <v>20</v>
      </c>
      <c r="K6" s="23">
        <f>'BUDGET VS ACTUAL'!M2</f>
        <v>23</v>
      </c>
      <c r="L6" s="23">
        <f>'BUDGET VS ACTUAL'!N2</f>
        <v>21</v>
      </c>
      <c r="M6" s="23">
        <f>'BUDGET VS ACTUAL'!O2</f>
        <v>21</v>
      </c>
      <c r="N6" s="23">
        <f>'BUDGET VS ACTUAL'!P2</f>
        <v>21</v>
      </c>
      <c r="O6" s="23">
        <f>'BUDGET VS ACTUAL'!Q2</f>
        <v>22</v>
      </c>
      <c r="P6" s="24">
        <f>SUM(D6:O6)</f>
        <v>256</v>
      </c>
    </row>
    <row r="7" spans="1:20" s="21" customFormat="1" x14ac:dyDescent="0.25">
      <c r="A7" s="25"/>
      <c r="B7" s="51" t="s">
        <v>19</v>
      </c>
      <c r="C7" s="51"/>
      <c r="D7" s="54">
        <f>'BUDGET VS ACTUAL'!F3</f>
        <v>4</v>
      </c>
      <c r="E7" s="54">
        <f>'BUDGET VS ACTUAL'!G3</f>
        <v>4</v>
      </c>
      <c r="F7" s="54">
        <f>'BUDGET VS ACTUAL'!H3</f>
        <v>5</v>
      </c>
      <c r="G7" s="54">
        <f>'BUDGET VS ACTUAL'!I3</f>
        <v>4</v>
      </c>
      <c r="H7" s="54">
        <f>'BUDGET VS ACTUAL'!J3</f>
        <v>4</v>
      </c>
      <c r="I7" s="54">
        <f>'BUDGET VS ACTUAL'!K3</f>
        <v>5</v>
      </c>
      <c r="J7" s="54">
        <f>'BUDGET VS ACTUAL'!L3</f>
        <v>4</v>
      </c>
      <c r="K7" s="54">
        <f>'BUDGET VS ACTUAL'!M3</f>
        <v>4</v>
      </c>
      <c r="L7" s="54">
        <f>'BUDGET VS ACTUAL'!N3</f>
        <v>5</v>
      </c>
      <c r="M7" s="54">
        <f>'BUDGET VS ACTUAL'!O3</f>
        <v>4</v>
      </c>
      <c r="N7" s="54">
        <f>'BUDGET VS ACTUAL'!P3</f>
        <v>4</v>
      </c>
      <c r="O7" s="54">
        <f>'BUDGET VS ACTUAL'!Q3</f>
        <v>5</v>
      </c>
      <c r="P7" s="55">
        <f>SUM(D7:O7)</f>
        <v>52</v>
      </c>
      <c r="Q7" s="1"/>
      <c r="R7" s="1"/>
      <c r="S7" s="1"/>
      <c r="T7" s="1"/>
    </row>
    <row r="8" spans="1:20" s="1" customFormat="1" x14ac:dyDescent="0.25">
      <c r="A8" s="25"/>
      <c r="D8" s="12" t="s">
        <v>6</v>
      </c>
      <c r="E8" s="12" t="s">
        <v>7</v>
      </c>
      <c r="F8" s="12" t="s">
        <v>8</v>
      </c>
      <c r="G8" s="12" t="s">
        <v>9</v>
      </c>
      <c r="H8" s="12" t="s">
        <v>10</v>
      </c>
      <c r="I8" s="12" t="s">
        <v>11</v>
      </c>
      <c r="J8" s="12" t="s">
        <v>12</v>
      </c>
      <c r="K8" s="12" t="s">
        <v>13</v>
      </c>
      <c r="L8" s="12" t="s">
        <v>14</v>
      </c>
      <c r="M8" s="12" t="s">
        <v>15</v>
      </c>
      <c r="N8" s="12" t="s">
        <v>16</v>
      </c>
      <c r="O8" s="12" t="s">
        <v>17</v>
      </c>
      <c r="P8" s="16" t="s">
        <v>18</v>
      </c>
    </row>
    <row r="9" spans="1:20" s="5" customFormat="1" x14ac:dyDescent="0.25">
      <c r="A9" s="25"/>
      <c r="B9" s="94" t="s">
        <v>62</v>
      </c>
      <c r="C9" s="94"/>
      <c r="D9" s="95">
        <f>'BUDGET VS ACTUAL'!F8</f>
        <v>83000</v>
      </c>
      <c r="E9" s="113">
        <f>'BUDGET VS ACTUAL'!G8</f>
        <v>83000</v>
      </c>
      <c r="F9" s="113">
        <f>'BUDGET VS ACTUAL'!H8</f>
        <v>83000</v>
      </c>
      <c r="G9" s="113">
        <f>'BUDGET VS ACTUAL'!I8</f>
        <v>83000</v>
      </c>
      <c r="H9" s="113">
        <f>'BUDGET VS ACTUAL'!J8</f>
        <v>83000</v>
      </c>
      <c r="I9" s="113">
        <f>'BUDGET VS ACTUAL'!K8</f>
        <v>83000</v>
      </c>
      <c r="J9" s="113">
        <f>'BUDGET VS ACTUAL'!L8</f>
        <v>83000</v>
      </c>
      <c r="K9" s="113">
        <f>'BUDGET VS ACTUAL'!M8</f>
        <v>83000</v>
      </c>
      <c r="L9" s="113">
        <f>'BUDGET VS ACTUAL'!N8</f>
        <v>83000</v>
      </c>
      <c r="M9" s="113">
        <f>'BUDGET VS ACTUAL'!O8</f>
        <v>83000</v>
      </c>
      <c r="N9" s="113">
        <f>'BUDGET VS ACTUAL'!P8</f>
        <v>83000</v>
      </c>
      <c r="O9" s="114">
        <f>'BUDGET VS ACTUAL'!Q8</f>
        <v>83000</v>
      </c>
      <c r="P9" s="115">
        <f>SUM(D9:O9)</f>
        <v>996000</v>
      </c>
    </row>
    <row r="10" spans="1:20" s="103" customFormat="1" x14ac:dyDescent="0.25">
      <c r="A10" s="25"/>
      <c r="B10" s="369" t="s">
        <v>266</v>
      </c>
      <c r="C10" s="369"/>
      <c r="D10" s="370">
        <f>D9/D6</f>
        <v>3952.3809523809523</v>
      </c>
      <c r="E10" s="370">
        <f t="shared" ref="E10:O10" si="0">E9/E6</f>
        <v>4150</v>
      </c>
      <c r="F10" s="370">
        <f t="shared" si="0"/>
        <v>3608.695652173913</v>
      </c>
      <c r="G10" s="370">
        <f t="shared" si="0"/>
        <v>3952.3809523809523</v>
      </c>
      <c r="H10" s="370">
        <f t="shared" si="0"/>
        <v>3952.3809523809523</v>
      </c>
      <c r="I10" s="370">
        <f t="shared" si="0"/>
        <v>3772.7272727272725</v>
      </c>
      <c r="J10" s="370">
        <f t="shared" si="0"/>
        <v>4150</v>
      </c>
      <c r="K10" s="370">
        <f t="shared" si="0"/>
        <v>3608.695652173913</v>
      </c>
      <c r="L10" s="370">
        <f t="shared" si="0"/>
        <v>3952.3809523809523</v>
      </c>
      <c r="M10" s="370">
        <f t="shared" si="0"/>
        <v>3952.3809523809523</v>
      </c>
      <c r="N10" s="370">
        <f t="shared" si="0"/>
        <v>3952.3809523809523</v>
      </c>
      <c r="O10" s="370">
        <f t="shared" si="0"/>
        <v>3772.7272727272725</v>
      </c>
    </row>
    <row r="12" spans="1:20" x14ac:dyDescent="0.25">
      <c r="A12" s="413" t="s">
        <v>83</v>
      </c>
      <c r="B12" s="165" t="s">
        <v>77</v>
      </c>
      <c r="C12" s="166"/>
      <c r="D12" s="102"/>
      <c r="E12" s="102"/>
      <c r="F12" s="102"/>
      <c r="G12" s="102"/>
      <c r="H12" s="102"/>
      <c r="I12" s="102"/>
      <c r="J12" s="102"/>
      <c r="K12" s="102"/>
      <c r="L12" s="102"/>
      <c r="M12" s="102"/>
      <c r="N12" s="102"/>
      <c r="O12" s="102"/>
    </row>
    <row r="13" spans="1:20" s="1" customFormat="1" x14ac:dyDescent="0.25">
      <c r="A13" s="413"/>
      <c r="B13" s="46" t="s">
        <v>257</v>
      </c>
      <c r="C13" s="156">
        <v>0</v>
      </c>
      <c r="D13" s="148">
        <f>$C13</f>
        <v>0</v>
      </c>
      <c r="E13" s="146">
        <f t="shared" ref="E13:O14" si="1">$C13</f>
        <v>0</v>
      </c>
      <c r="F13" s="146">
        <f t="shared" si="1"/>
        <v>0</v>
      </c>
      <c r="G13" s="146">
        <f t="shared" si="1"/>
        <v>0</v>
      </c>
      <c r="H13" s="146">
        <f t="shared" si="1"/>
        <v>0</v>
      </c>
      <c r="I13" s="146">
        <f t="shared" si="1"/>
        <v>0</v>
      </c>
      <c r="J13" s="146">
        <f t="shared" si="1"/>
        <v>0</v>
      </c>
      <c r="K13" s="146">
        <f t="shared" si="1"/>
        <v>0</v>
      </c>
      <c r="L13" s="146">
        <f t="shared" si="1"/>
        <v>0</v>
      </c>
      <c r="M13" s="146">
        <f t="shared" si="1"/>
        <v>0</v>
      </c>
      <c r="N13" s="146">
        <f t="shared" si="1"/>
        <v>0</v>
      </c>
      <c r="O13" s="146">
        <f t="shared" si="1"/>
        <v>0</v>
      </c>
    </row>
    <row r="14" spans="1:20" s="1" customFormat="1" x14ac:dyDescent="0.25">
      <c r="A14" s="413"/>
      <c r="B14" s="46" t="s">
        <v>258</v>
      </c>
      <c r="C14" s="156">
        <v>0</v>
      </c>
      <c r="D14" s="148">
        <f>$C14</f>
        <v>0</v>
      </c>
      <c r="E14" s="146">
        <f t="shared" si="1"/>
        <v>0</v>
      </c>
      <c r="F14" s="146">
        <f t="shared" si="1"/>
        <v>0</v>
      </c>
      <c r="G14" s="146">
        <f t="shared" si="1"/>
        <v>0</v>
      </c>
      <c r="H14" s="146">
        <f t="shared" si="1"/>
        <v>0</v>
      </c>
      <c r="I14" s="146">
        <f t="shared" si="1"/>
        <v>0</v>
      </c>
      <c r="J14" s="146">
        <f t="shared" si="1"/>
        <v>0</v>
      </c>
      <c r="K14" s="146">
        <f t="shared" si="1"/>
        <v>0</v>
      </c>
      <c r="L14" s="146">
        <f t="shared" si="1"/>
        <v>0</v>
      </c>
      <c r="M14" s="146">
        <f t="shared" si="1"/>
        <v>0</v>
      </c>
      <c r="N14" s="146">
        <f t="shared" si="1"/>
        <v>0</v>
      </c>
      <c r="O14" s="146">
        <f t="shared" si="1"/>
        <v>0</v>
      </c>
    </row>
    <row r="15" spans="1:20" s="147" customFormat="1" ht="12" x14ac:dyDescent="0.2">
      <c r="A15" s="413"/>
      <c r="B15" s="142" t="s">
        <v>256</v>
      </c>
      <c r="C15" s="163"/>
      <c r="D15" s="164">
        <f>SUM(D13:D14)</f>
        <v>0</v>
      </c>
      <c r="E15" s="143">
        <f t="shared" ref="E15:O15" si="2">SUM(E13:E14)</f>
        <v>0</v>
      </c>
      <c r="F15" s="143">
        <f t="shared" si="2"/>
        <v>0</v>
      </c>
      <c r="G15" s="143">
        <f t="shared" si="2"/>
        <v>0</v>
      </c>
      <c r="H15" s="143">
        <f t="shared" si="2"/>
        <v>0</v>
      </c>
      <c r="I15" s="143">
        <f t="shared" si="2"/>
        <v>0</v>
      </c>
      <c r="J15" s="143">
        <f t="shared" si="2"/>
        <v>0</v>
      </c>
      <c r="K15" s="143">
        <f t="shared" si="2"/>
        <v>0</v>
      </c>
      <c r="L15" s="143">
        <f t="shared" si="2"/>
        <v>0</v>
      </c>
      <c r="M15" s="143">
        <f t="shared" si="2"/>
        <v>0</v>
      </c>
      <c r="N15" s="143">
        <f t="shared" si="2"/>
        <v>0</v>
      </c>
      <c r="O15" s="144">
        <f t="shared" si="2"/>
        <v>0</v>
      </c>
    </row>
    <row r="16" spans="1:20" s="1" customFormat="1" x14ac:dyDescent="0.25">
      <c r="A16" s="413"/>
      <c r="B16" s="46" t="s">
        <v>259</v>
      </c>
      <c r="C16" s="153"/>
      <c r="D16" s="155" t="e">
        <f>ROUNDUP(D10/D15,0)</f>
        <v>#DIV/0!</v>
      </c>
      <c r="E16" s="138" t="e">
        <f t="shared" ref="E16:O16" si="3">ROUNDUP(E10/E15,0)</f>
        <v>#DIV/0!</v>
      </c>
      <c r="F16" s="138" t="e">
        <f t="shared" si="3"/>
        <v>#DIV/0!</v>
      </c>
      <c r="G16" s="138" t="e">
        <f t="shared" si="3"/>
        <v>#DIV/0!</v>
      </c>
      <c r="H16" s="138" t="e">
        <f t="shared" si="3"/>
        <v>#DIV/0!</v>
      </c>
      <c r="I16" s="138" t="e">
        <f t="shared" si="3"/>
        <v>#DIV/0!</v>
      </c>
      <c r="J16" s="138" t="e">
        <f t="shared" si="3"/>
        <v>#DIV/0!</v>
      </c>
      <c r="K16" s="138" t="e">
        <f t="shared" si="3"/>
        <v>#DIV/0!</v>
      </c>
      <c r="L16" s="138" t="e">
        <f t="shared" si="3"/>
        <v>#DIV/0!</v>
      </c>
      <c r="M16" s="138" t="e">
        <f t="shared" si="3"/>
        <v>#DIV/0!</v>
      </c>
      <c r="N16" s="138" t="e">
        <f t="shared" si="3"/>
        <v>#DIV/0!</v>
      </c>
      <c r="O16" s="138" t="e">
        <f t="shared" si="3"/>
        <v>#DIV/0!</v>
      </c>
    </row>
    <row r="17" spans="1:16" s="1" customFormat="1" x14ac:dyDescent="0.25">
      <c r="A17" s="413"/>
      <c r="B17" s="46" t="s">
        <v>260</v>
      </c>
      <c r="C17" s="153"/>
      <c r="D17" s="155">
        <f t="shared" ref="D17:O17" si="4">IF(C14&gt;0,ROUND(D10/D15,0),0)</f>
        <v>0</v>
      </c>
      <c r="E17" s="155">
        <f t="shared" si="4"/>
        <v>0</v>
      </c>
      <c r="F17" s="155">
        <f t="shared" si="4"/>
        <v>0</v>
      </c>
      <c r="G17" s="155">
        <f t="shared" si="4"/>
        <v>0</v>
      </c>
      <c r="H17" s="155">
        <f t="shared" si="4"/>
        <v>0</v>
      </c>
      <c r="I17" s="155">
        <f t="shared" si="4"/>
        <v>0</v>
      </c>
      <c r="J17" s="155">
        <f t="shared" si="4"/>
        <v>0</v>
      </c>
      <c r="K17" s="155">
        <f t="shared" si="4"/>
        <v>0</v>
      </c>
      <c r="L17" s="155">
        <f t="shared" si="4"/>
        <v>0</v>
      </c>
      <c r="M17" s="155">
        <f t="shared" si="4"/>
        <v>0</v>
      </c>
      <c r="N17" s="155">
        <f t="shared" si="4"/>
        <v>0</v>
      </c>
      <c r="O17" s="155">
        <f t="shared" si="4"/>
        <v>0</v>
      </c>
    </row>
    <row r="18" spans="1:16" s="147" customFormat="1" ht="12" x14ac:dyDescent="0.2">
      <c r="A18" s="413"/>
      <c r="B18" s="142" t="s">
        <v>261</v>
      </c>
      <c r="C18" s="163"/>
      <c r="D18" s="164" t="e">
        <f>D16*C13+D17*C14</f>
        <v>#DIV/0!</v>
      </c>
      <c r="E18" s="164" t="e">
        <f t="shared" ref="E18:O18" si="5">E16*D13+E17*D14</f>
        <v>#DIV/0!</v>
      </c>
      <c r="F18" s="164" t="e">
        <f>F16*E13+F17*E14</f>
        <v>#DIV/0!</v>
      </c>
      <c r="G18" s="164" t="e">
        <f t="shared" si="5"/>
        <v>#DIV/0!</v>
      </c>
      <c r="H18" s="164" t="e">
        <f t="shared" si="5"/>
        <v>#DIV/0!</v>
      </c>
      <c r="I18" s="164" t="e">
        <f t="shared" si="5"/>
        <v>#DIV/0!</v>
      </c>
      <c r="J18" s="164" t="e">
        <f t="shared" si="5"/>
        <v>#DIV/0!</v>
      </c>
      <c r="K18" s="164" t="e">
        <f t="shared" si="5"/>
        <v>#DIV/0!</v>
      </c>
      <c r="L18" s="164" t="e">
        <f t="shared" si="5"/>
        <v>#DIV/0!</v>
      </c>
      <c r="M18" s="164" t="e">
        <f t="shared" si="5"/>
        <v>#DIV/0!</v>
      </c>
      <c r="N18" s="164" t="e">
        <f t="shared" si="5"/>
        <v>#DIV/0!</v>
      </c>
      <c r="O18" s="164" t="e">
        <f t="shared" si="5"/>
        <v>#DIV/0!</v>
      </c>
    </row>
    <row r="19" spans="1:16" s="147" customFormat="1" ht="12.75" x14ac:dyDescent="0.2">
      <c r="A19" s="413"/>
      <c r="B19" s="46" t="s">
        <v>262</v>
      </c>
      <c r="C19" s="153"/>
      <c r="D19" s="155">
        <f>D17</f>
        <v>0</v>
      </c>
      <c r="E19" s="155">
        <f t="shared" ref="E19:O19" si="6">E17</f>
        <v>0</v>
      </c>
      <c r="F19" s="155">
        <f t="shared" si="6"/>
        <v>0</v>
      </c>
      <c r="G19" s="155">
        <f t="shared" si="6"/>
        <v>0</v>
      </c>
      <c r="H19" s="155">
        <f t="shared" si="6"/>
        <v>0</v>
      </c>
      <c r="I19" s="155">
        <f t="shared" si="6"/>
        <v>0</v>
      </c>
      <c r="J19" s="155">
        <f t="shared" si="6"/>
        <v>0</v>
      </c>
      <c r="K19" s="155">
        <f t="shared" si="6"/>
        <v>0</v>
      </c>
      <c r="L19" s="155">
        <f t="shared" si="6"/>
        <v>0</v>
      </c>
      <c r="M19" s="155">
        <f t="shared" si="6"/>
        <v>0</v>
      </c>
      <c r="N19" s="155">
        <f t="shared" si="6"/>
        <v>0</v>
      </c>
      <c r="O19" s="155">
        <f t="shared" si="6"/>
        <v>0</v>
      </c>
    </row>
    <row r="20" spans="1:16" s="147" customFormat="1" ht="12" x14ac:dyDescent="0.2">
      <c r="A20" s="413"/>
      <c r="B20" s="142" t="s">
        <v>264</v>
      </c>
      <c r="C20" s="163"/>
      <c r="D20" s="164">
        <f>IF(D19=0,0,D10/D18*D15)</f>
        <v>0</v>
      </c>
      <c r="E20" s="164">
        <f t="shared" ref="E20:O20" si="7">IF(E19=0,0,E10/E18*E15)</f>
        <v>0</v>
      </c>
      <c r="F20" s="164">
        <f t="shared" si="7"/>
        <v>0</v>
      </c>
      <c r="G20" s="164">
        <f t="shared" si="7"/>
        <v>0</v>
      </c>
      <c r="H20" s="164">
        <f t="shared" si="7"/>
        <v>0</v>
      </c>
      <c r="I20" s="164">
        <f t="shared" si="7"/>
        <v>0</v>
      </c>
      <c r="J20" s="164">
        <f t="shared" si="7"/>
        <v>0</v>
      </c>
      <c r="K20" s="164">
        <f t="shared" si="7"/>
        <v>0</v>
      </c>
      <c r="L20" s="164">
        <f t="shared" si="7"/>
        <v>0</v>
      </c>
      <c r="M20" s="164">
        <f t="shared" si="7"/>
        <v>0</v>
      </c>
      <c r="N20" s="164">
        <f t="shared" si="7"/>
        <v>0</v>
      </c>
      <c r="O20" s="164">
        <f t="shared" si="7"/>
        <v>0</v>
      </c>
    </row>
    <row r="21" spans="1:16" s="147" customFormat="1" ht="12.75" x14ac:dyDescent="0.2">
      <c r="A21" s="413"/>
      <c r="B21" s="46" t="s">
        <v>263</v>
      </c>
      <c r="C21" s="153"/>
      <c r="D21" s="155" t="e">
        <f>D16-D17</f>
        <v>#DIV/0!</v>
      </c>
      <c r="E21" s="155" t="e">
        <f t="shared" ref="E21:O21" si="8">E16-E17</f>
        <v>#DIV/0!</v>
      </c>
      <c r="F21" s="155" t="e">
        <f t="shared" si="8"/>
        <v>#DIV/0!</v>
      </c>
      <c r="G21" s="155" t="e">
        <f t="shared" si="8"/>
        <v>#DIV/0!</v>
      </c>
      <c r="H21" s="155" t="e">
        <f t="shared" si="8"/>
        <v>#DIV/0!</v>
      </c>
      <c r="I21" s="155" t="e">
        <f t="shared" si="8"/>
        <v>#DIV/0!</v>
      </c>
      <c r="J21" s="155" t="e">
        <f t="shared" si="8"/>
        <v>#DIV/0!</v>
      </c>
      <c r="K21" s="155" t="e">
        <f t="shared" si="8"/>
        <v>#DIV/0!</v>
      </c>
      <c r="L21" s="155" t="e">
        <f t="shared" si="8"/>
        <v>#DIV/0!</v>
      </c>
      <c r="M21" s="155" t="e">
        <f t="shared" si="8"/>
        <v>#DIV/0!</v>
      </c>
      <c r="N21" s="155" t="e">
        <f t="shared" si="8"/>
        <v>#DIV/0!</v>
      </c>
      <c r="O21" s="155" t="e">
        <f t="shared" si="8"/>
        <v>#DIV/0!</v>
      </c>
    </row>
    <row r="22" spans="1:16" s="147" customFormat="1" ht="12" x14ac:dyDescent="0.2">
      <c r="A22" s="413"/>
      <c r="B22" s="142" t="s">
        <v>265</v>
      </c>
      <c r="C22" s="163"/>
      <c r="D22" s="164" t="e">
        <f>IF(D21=0,0,D10/D18*D13)</f>
        <v>#DIV/0!</v>
      </c>
      <c r="E22" s="164" t="e">
        <f t="shared" ref="E22:O22" si="9">IF(E21=0,0,E10/E18*E13)</f>
        <v>#DIV/0!</v>
      </c>
      <c r="F22" s="164" t="e">
        <f t="shared" si="9"/>
        <v>#DIV/0!</v>
      </c>
      <c r="G22" s="164" t="e">
        <f t="shared" si="9"/>
        <v>#DIV/0!</v>
      </c>
      <c r="H22" s="164" t="e">
        <f t="shared" si="9"/>
        <v>#DIV/0!</v>
      </c>
      <c r="I22" s="164" t="e">
        <f t="shared" si="9"/>
        <v>#DIV/0!</v>
      </c>
      <c r="J22" s="164" t="e">
        <f t="shared" si="9"/>
        <v>#DIV/0!</v>
      </c>
      <c r="K22" s="164" t="e">
        <f t="shared" si="9"/>
        <v>#DIV/0!</v>
      </c>
      <c r="L22" s="164" t="e">
        <f t="shared" si="9"/>
        <v>#DIV/0!</v>
      </c>
      <c r="M22" s="164" t="e">
        <f t="shared" si="9"/>
        <v>#DIV/0!</v>
      </c>
      <c r="N22" s="164" t="e">
        <f t="shared" si="9"/>
        <v>#DIV/0!</v>
      </c>
      <c r="O22" s="164" t="e">
        <f t="shared" si="9"/>
        <v>#DIV/0!</v>
      </c>
    </row>
    <row r="23" spans="1:16" s="1" customFormat="1" x14ac:dyDescent="0.25">
      <c r="A23" s="413"/>
      <c r="B23" s="25"/>
      <c r="C23" s="25"/>
      <c r="D23" s="102"/>
      <c r="E23" s="102"/>
      <c r="F23" s="102"/>
      <c r="G23" s="102"/>
      <c r="H23" s="102"/>
      <c r="I23" s="102"/>
      <c r="J23" s="102"/>
      <c r="K23" s="102"/>
      <c r="L23" s="102"/>
      <c r="M23" s="102"/>
      <c r="N23" s="102"/>
      <c r="O23" s="102"/>
    </row>
    <row r="24" spans="1:16" s="1" customFormat="1" x14ac:dyDescent="0.25">
      <c r="A24" s="413"/>
      <c r="B24" s="165" t="s">
        <v>78</v>
      </c>
      <c r="C24" s="166"/>
      <c r="D24" s="371" t="s">
        <v>269</v>
      </c>
      <c r="E24" s="102"/>
      <c r="F24" s="102"/>
      <c r="G24" s="102"/>
      <c r="H24" s="102"/>
      <c r="I24" s="102"/>
      <c r="J24" s="102"/>
      <c r="K24" s="102"/>
      <c r="L24" s="102"/>
      <c r="M24" s="102"/>
      <c r="N24" s="102"/>
      <c r="O24" s="102"/>
    </row>
    <row r="25" spans="1:16" s="1" customFormat="1" x14ac:dyDescent="0.25">
      <c r="A25" s="413"/>
      <c r="B25" s="46" t="s">
        <v>74</v>
      </c>
      <c r="C25" s="153"/>
      <c r="D25" s="151">
        <v>0</v>
      </c>
      <c r="E25" s="151">
        <v>0</v>
      </c>
      <c r="F25" s="151">
        <v>0</v>
      </c>
      <c r="G25" s="151">
        <v>0</v>
      </c>
      <c r="H25" s="151">
        <v>0</v>
      </c>
      <c r="I25" s="151">
        <v>0</v>
      </c>
      <c r="J25" s="151">
        <v>0</v>
      </c>
      <c r="K25" s="151">
        <v>0</v>
      </c>
      <c r="L25" s="151">
        <v>0</v>
      </c>
      <c r="M25" s="151">
        <v>0</v>
      </c>
      <c r="N25" s="151">
        <v>0</v>
      </c>
      <c r="O25" s="151">
        <v>0</v>
      </c>
    </row>
    <row r="26" spans="1:16" s="1" customFormat="1" x14ac:dyDescent="0.25">
      <c r="A26" s="413"/>
      <c r="B26" s="46" t="s">
        <v>75</v>
      </c>
      <c r="C26" s="150">
        <v>0.5</v>
      </c>
      <c r="D26" s="155">
        <f t="shared" ref="D26:O26" si="10">ROUNDUP(D25/$C26,0)</f>
        <v>0</v>
      </c>
      <c r="E26" s="155">
        <f t="shared" si="10"/>
        <v>0</v>
      </c>
      <c r="F26" s="155">
        <f t="shared" si="10"/>
        <v>0</v>
      </c>
      <c r="G26" s="155">
        <f t="shared" si="10"/>
        <v>0</v>
      </c>
      <c r="H26" s="155">
        <f t="shared" si="10"/>
        <v>0</v>
      </c>
      <c r="I26" s="155">
        <f t="shared" si="10"/>
        <v>0</v>
      </c>
      <c r="J26" s="155">
        <f t="shared" si="10"/>
        <v>0</v>
      </c>
      <c r="K26" s="155">
        <f t="shared" si="10"/>
        <v>0</v>
      </c>
      <c r="L26" s="155">
        <f t="shared" si="10"/>
        <v>0</v>
      </c>
      <c r="M26" s="155">
        <f t="shared" si="10"/>
        <v>0</v>
      </c>
      <c r="N26" s="155">
        <f t="shared" si="10"/>
        <v>0</v>
      </c>
      <c r="O26" s="155">
        <f t="shared" si="10"/>
        <v>0</v>
      </c>
    </row>
    <row r="27" spans="1:16" s="1" customFormat="1" x14ac:dyDescent="0.25">
      <c r="A27" s="413"/>
      <c r="B27" s="46" t="s">
        <v>76</v>
      </c>
      <c r="C27" s="160">
        <v>2</v>
      </c>
      <c r="D27" s="162">
        <f>D26*$C27*0.75</f>
        <v>0</v>
      </c>
      <c r="E27" s="162">
        <f t="shared" ref="E27:O27" si="11">E26*$C27*0.75</f>
        <v>0</v>
      </c>
      <c r="F27" s="162">
        <f t="shared" si="11"/>
        <v>0</v>
      </c>
      <c r="G27" s="162">
        <f t="shared" si="11"/>
        <v>0</v>
      </c>
      <c r="H27" s="162">
        <f t="shared" si="11"/>
        <v>0</v>
      </c>
      <c r="I27" s="162">
        <f t="shared" si="11"/>
        <v>0</v>
      </c>
      <c r="J27" s="162">
        <f t="shared" si="11"/>
        <v>0</v>
      </c>
      <c r="K27" s="162">
        <f t="shared" si="11"/>
        <v>0</v>
      </c>
      <c r="L27" s="162">
        <f t="shared" si="11"/>
        <v>0</v>
      </c>
      <c r="M27" s="162">
        <f t="shared" si="11"/>
        <v>0</v>
      </c>
      <c r="N27" s="162">
        <f t="shared" si="11"/>
        <v>0</v>
      </c>
      <c r="O27" s="162">
        <f t="shared" si="11"/>
        <v>0</v>
      </c>
    </row>
    <row r="28" spans="1:16" s="1" customFormat="1" x14ac:dyDescent="0.25">
      <c r="A28" s="413"/>
      <c r="B28" s="157"/>
      <c r="C28" s="157"/>
      <c r="D28" s="158"/>
      <c r="E28" s="159"/>
      <c r="F28" s="159"/>
      <c r="G28" s="159"/>
      <c r="H28" s="159"/>
      <c r="I28" s="159"/>
      <c r="J28" s="159"/>
      <c r="K28" s="159"/>
      <c r="L28" s="159"/>
      <c r="M28" s="159"/>
      <c r="N28" s="159"/>
      <c r="O28" s="159"/>
      <c r="P28" s="159"/>
    </row>
    <row r="29" spans="1:16" s="2" customFormat="1" ht="12.75" outlineLevel="1" x14ac:dyDescent="0.2">
      <c r="A29" s="413"/>
      <c r="B29" s="411" t="s">
        <v>69</v>
      </c>
      <c r="C29" s="412"/>
      <c r="D29" s="158"/>
      <c r="E29" s="159"/>
      <c r="F29" s="159"/>
      <c r="G29" s="159"/>
      <c r="H29" s="159"/>
      <c r="I29" s="159"/>
      <c r="J29" s="159"/>
      <c r="K29" s="159"/>
      <c r="L29" s="159"/>
      <c r="M29" s="159"/>
      <c r="N29" s="159"/>
      <c r="O29" s="159"/>
      <c r="P29" s="159"/>
    </row>
    <row r="30" spans="1:16" s="1" customFormat="1" outlineLevel="1" x14ac:dyDescent="0.25">
      <c r="A30" s="413"/>
      <c r="B30" s="46" t="s">
        <v>65</v>
      </c>
      <c r="C30" s="160">
        <v>40</v>
      </c>
      <c r="D30" s="151">
        <f>$C30</f>
        <v>40</v>
      </c>
      <c r="E30" s="139">
        <f t="shared" ref="E30:O34" si="12">$C30</f>
        <v>40</v>
      </c>
      <c r="F30" s="139">
        <f t="shared" si="12"/>
        <v>40</v>
      </c>
      <c r="G30" s="139">
        <f t="shared" si="12"/>
        <v>40</v>
      </c>
      <c r="H30" s="139">
        <f t="shared" si="12"/>
        <v>40</v>
      </c>
      <c r="I30" s="139">
        <f t="shared" si="12"/>
        <v>40</v>
      </c>
      <c r="J30" s="139">
        <f t="shared" si="12"/>
        <v>40</v>
      </c>
      <c r="K30" s="139">
        <f t="shared" si="12"/>
        <v>40</v>
      </c>
      <c r="L30" s="139">
        <f t="shared" si="12"/>
        <v>40</v>
      </c>
      <c r="M30" s="139">
        <f t="shared" si="12"/>
        <v>40</v>
      </c>
      <c r="N30" s="139">
        <f t="shared" si="12"/>
        <v>40</v>
      </c>
      <c r="O30" s="140">
        <f t="shared" si="12"/>
        <v>40</v>
      </c>
      <c r="P30" s="141"/>
    </row>
    <row r="31" spans="1:16" s="1" customFormat="1" outlineLevel="1" x14ac:dyDescent="0.25">
      <c r="A31" s="413"/>
      <c r="B31" s="46" t="s">
        <v>82</v>
      </c>
      <c r="C31" s="149">
        <v>0</v>
      </c>
      <c r="D31" s="148">
        <f>$C31*D30*D$7</f>
        <v>0</v>
      </c>
      <c r="E31" s="146">
        <f t="shared" ref="E31:O31" si="13">$C31*E30*E7</f>
        <v>0</v>
      </c>
      <c r="F31" s="146">
        <f t="shared" si="13"/>
        <v>0</v>
      </c>
      <c r="G31" s="146">
        <f t="shared" si="13"/>
        <v>0</v>
      </c>
      <c r="H31" s="146">
        <f t="shared" si="13"/>
        <v>0</v>
      </c>
      <c r="I31" s="146">
        <f t="shared" si="13"/>
        <v>0</v>
      </c>
      <c r="J31" s="146">
        <f t="shared" si="13"/>
        <v>0</v>
      </c>
      <c r="K31" s="146">
        <f t="shared" si="13"/>
        <v>0</v>
      </c>
      <c r="L31" s="146">
        <f t="shared" si="13"/>
        <v>0</v>
      </c>
      <c r="M31" s="146">
        <f t="shared" si="13"/>
        <v>0</v>
      </c>
      <c r="N31" s="146">
        <f t="shared" si="13"/>
        <v>0</v>
      </c>
      <c r="O31" s="146">
        <f t="shared" si="13"/>
        <v>0</v>
      </c>
      <c r="P31" s="108">
        <f>SUM(D31:O31)</f>
        <v>0</v>
      </c>
    </row>
    <row r="32" spans="1:16" s="1" customFormat="1" outlineLevel="1" x14ac:dyDescent="0.25">
      <c r="A32" s="413"/>
      <c r="B32" s="46" t="s">
        <v>64</v>
      </c>
      <c r="C32" s="160">
        <v>40</v>
      </c>
      <c r="D32" s="151">
        <f>$C32</f>
        <v>40</v>
      </c>
      <c r="E32" s="139">
        <f t="shared" si="12"/>
        <v>40</v>
      </c>
      <c r="F32" s="139">
        <f t="shared" si="12"/>
        <v>40</v>
      </c>
      <c r="G32" s="139">
        <f t="shared" si="12"/>
        <v>40</v>
      </c>
      <c r="H32" s="139">
        <f t="shared" si="12"/>
        <v>40</v>
      </c>
      <c r="I32" s="139">
        <f t="shared" si="12"/>
        <v>40</v>
      </c>
      <c r="J32" s="139">
        <f t="shared" si="12"/>
        <v>40</v>
      </c>
      <c r="K32" s="139">
        <f t="shared" si="12"/>
        <v>40</v>
      </c>
      <c r="L32" s="139">
        <f t="shared" si="12"/>
        <v>40</v>
      </c>
      <c r="M32" s="139">
        <f t="shared" si="12"/>
        <v>40</v>
      </c>
      <c r="N32" s="139">
        <f t="shared" si="12"/>
        <v>40</v>
      </c>
      <c r="O32" s="140">
        <f t="shared" si="12"/>
        <v>40</v>
      </c>
      <c r="P32" s="108"/>
    </row>
    <row r="33" spans="1:16" s="1" customFormat="1" outlineLevel="1" x14ac:dyDescent="0.25">
      <c r="A33" s="413"/>
      <c r="B33" s="46" t="s">
        <v>81</v>
      </c>
      <c r="C33" s="149">
        <v>0</v>
      </c>
      <c r="D33" s="148">
        <f>$C33*D32*D$7</f>
        <v>0</v>
      </c>
      <c r="E33" s="146">
        <f t="shared" ref="E33:O33" si="14">$C33*E32*E$7</f>
        <v>0</v>
      </c>
      <c r="F33" s="146">
        <f t="shared" si="14"/>
        <v>0</v>
      </c>
      <c r="G33" s="146">
        <f t="shared" si="14"/>
        <v>0</v>
      </c>
      <c r="H33" s="146">
        <f t="shared" si="14"/>
        <v>0</v>
      </c>
      <c r="I33" s="146">
        <f t="shared" si="14"/>
        <v>0</v>
      </c>
      <c r="J33" s="146">
        <f t="shared" si="14"/>
        <v>0</v>
      </c>
      <c r="K33" s="146">
        <f t="shared" si="14"/>
        <v>0</v>
      </c>
      <c r="L33" s="146">
        <f t="shared" si="14"/>
        <v>0</v>
      </c>
      <c r="M33" s="146">
        <f t="shared" si="14"/>
        <v>0</v>
      </c>
      <c r="N33" s="146">
        <f t="shared" si="14"/>
        <v>0</v>
      </c>
      <c r="O33" s="146">
        <f t="shared" si="14"/>
        <v>0</v>
      </c>
      <c r="P33" s="108">
        <f>SUM(D33:O33)</f>
        <v>0</v>
      </c>
    </row>
    <row r="34" spans="1:16" s="1" customFormat="1" outlineLevel="1" x14ac:dyDescent="0.25">
      <c r="A34" s="413"/>
      <c r="B34" s="46" t="s">
        <v>79</v>
      </c>
      <c r="C34" s="160">
        <v>40</v>
      </c>
      <c r="D34" s="151">
        <f>$C34</f>
        <v>40</v>
      </c>
      <c r="E34" s="139">
        <f t="shared" si="12"/>
        <v>40</v>
      </c>
      <c r="F34" s="139">
        <f t="shared" si="12"/>
        <v>40</v>
      </c>
      <c r="G34" s="139">
        <f t="shared" si="12"/>
        <v>40</v>
      </c>
      <c r="H34" s="139">
        <f t="shared" si="12"/>
        <v>40</v>
      </c>
      <c r="I34" s="139">
        <f t="shared" si="12"/>
        <v>40</v>
      </c>
      <c r="J34" s="139">
        <f t="shared" si="12"/>
        <v>40</v>
      </c>
      <c r="K34" s="139">
        <f t="shared" si="12"/>
        <v>40</v>
      </c>
      <c r="L34" s="139">
        <f t="shared" si="12"/>
        <v>40</v>
      </c>
      <c r="M34" s="139">
        <f t="shared" si="12"/>
        <v>40</v>
      </c>
      <c r="N34" s="139">
        <f t="shared" si="12"/>
        <v>40</v>
      </c>
      <c r="O34" s="140">
        <f t="shared" si="12"/>
        <v>40</v>
      </c>
      <c r="P34" s="108"/>
    </row>
    <row r="35" spans="1:16" s="1" customFormat="1" outlineLevel="1" x14ac:dyDescent="0.25">
      <c r="A35" s="413"/>
      <c r="B35" s="46" t="s">
        <v>80</v>
      </c>
      <c r="C35" s="149">
        <v>13</v>
      </c>
      <c r="D35" s="148">
        <f t="shared" ref="D35:O35" si="15">D34*D27*$C35</f>
        <v>0</v>
      </c>
      <c r="E35" s="146">
        <f t="shared" si="15"/>
        <v>0</v>
      </c>
      <c r="F35" s="146">
        <f t="shared" si="15"/>
        <v>0</v>
      </c>
      <c r="G35" s="146">
        <f t="shared" si="15"/>
        <v>0</v>
      </c>
      <c r="H35" s="146">
        <f t="shared" si="15"/>
        <v>0</v>
      </c>
      <c r="I35" s="146">
        <f t="shared" si="15"/>
        <v>0</v>
      </c>
      <c r="J35" s="146">
        <f t="shared" si="15"/>
        <v>0</v>
      </c>
      <c r="K35" s="146">
        <f t="shared" si="15"/>
        <v>0</v>
      </c>
      <c r="L35" s="146">
        <f t="shared" si="15"/>
        <v>0</v>
      </c>
      <c r="M35" s="146">
        <f t="shared" si="15"/>
        <v>0</v>
      </c>
      <c r="N35" s="146">
        <f t="shared" si="15"/>
        <v>0</v>
      </c>
      <c r="O35" s="146">
        <f t="shared" si="15"/>
        <v>0</v>
      </c>
      <c r="P35" s="108">
        <f>SUM(D35:O35)</f>
        <v>0</v>
      </c>
    </row>
    <row r="36" spans="1:16" s="1" customFormat="1" x14ac:dyDescent="0.25">
      <c r="A36" s="413"/>
      <c r="B36" s="94" t="s">
        <v>84</v>
      </c>
      <c r="C36" s="154"/>
      <c r="D36" s="152">
        <f>D31+D33+D35</f>
        <v>0</v>
      </c>
      <c r="E36" s="152">
        <f t="shared" ref="E36:O36" si="16">E31+E33+E35</f>
        <v>0</v>
      </c>
      <c r="F36" s="152">
        <f t="shared" si="16"/>
        <v>0</v>
      </c>
      <c r="G36" s="152">
        <f t="shared" si="16"/>
        <v>0</v>
      </c>
      <c r="H36" s="152">
        <f t="shared" si="16"/>
        <v>0</v>
      </c>
      <c r="I36" s="152">
        <f t="shared" si="16"/>
        <v>0</v>
      </c>
      <c r="J36" s="152">
        <f t="shared" si="16"/>
        <v>0</v>
      </c>
      <c r="K36" s="152">
        <f t="shared" si="16"/>
        <v>0</v>
      </c>
      <c r="L36" s="152">
        <f t="shared" si="16"/>
        <v>0</v>
      </c>
      <c r="M36" s="152">
        <f t="shared" si="16"/>
        <v>0</v>
      </c>
      <c r="N36" s="152">
        <f t="shared" si="16"/>
        <v>0</v>
      </c>
      <c r="O36" s="152">
        <f t="shared" si="16"/>
        <v>0</v>
      </c>
      <c r="P36" s="115">
        <f>SUM(D36:O36)</f>
        <v>0</v>
      </c>
    </row>
    <row r="37" spans="1:16" s="1" customFormat="1" x14ac:dyDescent="0.25">
      <c r="A37" s="413"/>
      <c r="B37" s="157"/>
      <c r="C37" s="157"/>
      <c r="D37" s="158"/>
      <c r="E37" s="159"/>
      <c r="F37" s="159"/>
      <c r="G37" s="159"/>
      <c r="H37" s="159"/>
      <c r="I37" s="159"/>
      <c r="J37" s="159"/>
      <c r="K37" s="159"/>
      <c r="L37" s="159"/>
      <c r="M37" s="159"/>
      <c r="N37" s="159"/>
      <c r="O37" s="159"/>
      <c r="P37" s="159"/>
    </row>
    <row r="38" spans="1:16" s="1" customFormat="1" outlineLevel="1" x14ac:dyDescent="0.25">
      <c r="A38" s="413"/>
      <c r="B38" s="411" t="s">
        <v>70</v>
      </c>
      <c r="C38" s="412"/>
      <c r="D38" s="158"/>
      <c r="E38" s="159"/>
      <c r="F38" s="159"/>
      <c r="G38" s="159"/>
      <c r="H38" s="159"/>
      <c r="I38" s="159"/>
      <c r="J38" s="159"/>
      <c r="K38" s="159"/>
      <c r="L38" s="159"/>
      <c r="M38" s="159"/>
      <c r="N38" s="159"/>
      <c r="O38" s="159"/>
      <c r="P38" s="159"/>
    </row>
    <row r="39" spans="1:16" s="1" customFormat="1" outlineLevel="1" x14ac:dyDescent="0.25">
      <c r="A39" s="413"/>
      <c r="B39" s="46" t="s">
        <v>66</v>
      </c>
      <c r="C39" s="156">
        <v>0</v>
      </c>
      <c r="D39" s="148">
        <f>$C39*D$7</f>
        <v>0</v>
      </c>
      <c r="E39" s="146">
        <f t="shared" ref="E39:O39" si="17">$C39*E$7</f>
        <v>0</v>
      </c>
      <c r="F39" s="146">
        <f t="shared" si="17"/>
        <v>0</v>
      </c>
      <c r="G39" s="146">
        <f t="shared" si="17"/>
        <v>0</v>
      </c>
      <c r="H39" s="146">
        <f t="shared" si="17"/>
        <v>0</v>
      </c>
      <c r="I39" s="146">
        <f t="shared" si="17"/>
        <v>0</v>
      </c>
      <c r="J39" s="146">
        <f t="shared" si="17"/>
        <v>0</v>
      </c>
      <c r="K39" s="146">
        <f t="shared" si="17"/>
        <v>0</v>
      </c>
      <c r="L39" s="146">
        <f t="shared" si="17"/>
        <v>0</v>
      </c>
      <c r="M39" s="146">
        <f t="shared" si="17"/>
        <v>0</v>
      </c>
      <c r="N39" s="146">
        <f t="shared" si="17"/>
        <v>0</v>
      </c>
      <c r="O39" s="146">
        <f t="shared" si="17"/>
        <v>0</v>
      </c>
      <c r="P39" s="108">
        <f>SUM(D39:O39)</f>
        <v>0</v>
      </c>
    </row>
    <row r="40" spans="1:16" s="1" customFormat="1" outlineLevel="1" x14ac:dyDescent="0.25">
      <c r="A40" s="413"/>
      <c r="B40" s="46" t="s">
        <v>267</v>
      </c>
      <c r="C40" s="150">
        <v>0.11</v>
      </c>
      <c r="D40" s="148">
        <f>$C40*D19*D20*D$6*(D$7/($P$7/12))</f>
        <v>0</v>
      </c>
      <c r="E40" s="148">
        <f t="shared" ref="E40:O40" si="18">$C40*E19*E20*E$6*(E$7/($P$7/12))</f>
        <v>0</v>
      </c>
      <c r="F40" s="148">
        <f t="shared" si="18"/>
        <v>0</v>
      </c>
      <c r="G40" s="148">
        <f t="shared" si="18"/>
        <v>0</v>
      </c>
      <c r="H40" s="148">
        <f t="shared" si="18"/>
        <v>0</v>
      </c>
      <c r="I40" s="148">
        <f t="shared" si="18"/>
        <v>0</v>
      </c>
      <c r="J40" s="148">
        <f t="shared" si="18"/>
        <v>0</v>
      </c>
      <c r="K40" s="148">
        <f t="shared" si="18"/>
        <v>0</v>
      </c>
      <c r="L40" s="148">
        <f t="shared" si="18"/>
        <v>0</v>
      </c>
      <c r="M40" s="148">
        <f t="shared" si="18"/>
        <v>0</v>
      </c>
      <c r="N40" s="148">
        <f t="shared" si="18"/>
        <v>0</v>
      </c>
      <c r="O40" s="148">
        <f t="shared" si="18"/>
        <v>0</v>
      </c>
      <c r="P40" s="108">
        <f t="shared" ref="P40:P41" si="19">SUM(D40:O40)</f>
        <v>0</v>
      </c>
    </row>
    <row r="41" spans="1:16" s="1" customFormat="1" outlineLevel="1" x14ac:dyDescent="0.25">
      <c r="A41" s="413"/>
      <c r="B41" s="46" t="s">
        <v>67</v>
      </c>
      <c r="C41" s="150">
        <v>0.09</v>
      </c>
      <c r="D41" s="148">
        <f>$C41*D19*D20*D$6*(D$7/($P$7/12))</f>
        <v>0</v>
      </c>
      <c r="E41" s="148">
        <f t="shared" ref="E41:O41" si="20">$C41*E19*E20*E$6*(E$7/($P$7/12))</f>
        <v>0</v>
      </c>
      <c r="F41" s="148">
        <f t="shared" si="20"/>
        <v>0</v>
      </c>
      <c r="G41" s="148">
        <f t="shared" si="20"/>
        <v>0</v>
      </c>
      <c r="H41" s="148">
        <f t="shared" si="20"/>
        <v>0</v>
      </c>
      <c r="I41" s="148">
        <f t="shared" si="20"/>
        <v>0</v>
      </c>
      <c r="J41" s="148">
        <f t="shared" si="20"/>
        <v>0</v>
      </c>
      <c r="K41" s="148">
        <f t="shared" si="20"/>
        <v>0</v>
      </c>
      <c r="L41" s="148">
        <f t="shared" si="20"/>
        <v>0</v>
      </c>
      <c r="M41" s="148">
        <f t="shared" si="20"/>
        <v>0</v>
      </c>
      <c r="N41" s="148">
        <f t="shared" si="20"/>
        <v>0</v>
      </c>
      <c r="O41" s="148">
        <f t="shared" si="20"/>
        <v>0</v>
      </c>
      <c r="P41" s="108">
        <f t="shared" si="19"/>
        <v>0</v>
      </c>
    </row>
    <row r="42" spans="1:16" s="1" customFormat="1" outlineLevel="1" x14ac:dyDescent="0.25">
      <c r="A42" s="413"/>
      <c r="B42" s="46" t="s">
        <v>268</v>
      </c>
      <c r="C42" s="150">
        <v>0.22</v>
      </c>
      <c r="D42" s="148" t="e">
        <f>$C42*D21*D22*D$6*(D$7/($P$7/12))</f>
        <v>#DIV/0!</v>
      </c>
      <c r="E42" s="148" t="e">
        <f t="shared" ref="E42:O42" si="21">$C42*E21*E22*E$6*(E$7/($P$7/12))</f>
        <v>#DIV/0!</v>
      </c>
      <c r="F42" s="148" t="e">
        <f t="shared" si="21"/>
        <v>#DIV/0!</v>
      </c>
      <c r="G42" s="148" t="e">
        <f t="shared" si="21"/>
        <v>#DIV/0!</v>
      </c>
      <c r="H42" s="148" t="e">
        <f t="shared" si="21"/>
        <v>#DIV/0!</v>
      </c>
      <c r="I42" s="148" t="e">
        <f t="shared" si="21"/>
        <v>#DIV/0!</v>
      </c>
      <c r="J42" s="148" t="e">
        <f t="shared" si="21"/>
        <v>#DIV/0!</v>
      </c>
      <c r="K42" s="148" t="e">
        <f t="shared" si="21"/>
        <v>#DIV/0!</v>
      </c>
      <c r="L42" s="148" t="e">
        <f t="shared" si="21"/>
        <v>#DIV/0!</v>
      </c>
      <c r="M42" s="148" t="e">
        <f t="shared" si="21"/>
        <v>#DIV/0!</v>
      </c>
      <c r="N42" s="148" t="e">
        <f t="shared" si="21"/>
        <v>#DIV/0!</v>
      </c>
      <c r="O42" s="148" t="e">
        <f t="shared" si="21"/>
        <v>#DIV/0!</v>
      </c>
      <c r="P42" s="108" t="e">
        <f t="shared" ref="P42" si="22">SUM(D42:O42)</f>
        <v>#DIV/0!</v>
      </c>
    </row>
    <row r="43" spans="1:16" s="1" customFormat="1" x14ac:dyDescent="0.25">
      <c r="A43" s="413"/>
      <c r="B43" s="94" t="s">
        <v>68</v>
      </c>
      <c r="C43" s="154"/>
      <c r="D43" s="152" t="e">
        <f>SUM(D39:D42)</f>
        <v>#DIV/0!</v>
      </c>
      <c r="E43" s="152" t="e">
        <f t="shared" ref="E43:O43" si="23">SUM(E39:E42)</f>
        <v>#DIV/0!</v>
      </c>
      <c r="F43" s="152" t="e">
        <f t="shared" si="23"/>
        <v>#DIV/0!</v>
      </c>
      <c r="G43" s="152" t="e">
        <f t="shared" si="23"/>
        <v>#DIV/0!</v>
      </c>
      <c r="H43" s="152" t="e">
        <f t="shared" si="23"/>
        <v>#DIV/0!</v>
      </c>
      <c r="I43" s="152" t="e">
        <f t="shared" si="23"/>
        <v>#DIV/0!</v>
      </c>
      <c r="J43" s="152" t="e">
        <f t="shared" si="23"/>
        <v>#DIV/0!</v>
      </c>
      <c r="K43" s="152" t="e">
        <f t="shared" si="23"/>
        <v>#DIV/0!</v>
      </c>
      <c r="L43" s="152" t="e">
        <f t="shared" si="23"/>
        <v>#DIV/0!</v>
      </c>
      <c r="M43" s="152" t="e">
        <f t="shared" si="23"/>
        <v>#DIV/0!</v>
      </c>
      <c r="N43" s="152" t="e">
        <f t="shared" si="23"/>
        <v>#DIV/0!</v>
      </c>
      <c r="O43" s="152" t="e">
        <f t="shared" si="23"/>
        <v>#DIV/0!</v>
      </c>
      <c r="P43" s="115" t="e">
        <f>SUM(D43:O43)</f>
        <v>#DIV/0!</v>
      </c>
    </row>
    <row r="44" spans="1:16" s="1" customFormat="1" x14ac:dyDescent="0.25">
      <c r="A44" s="413"/>
      <c r="B44" s="157"/>
      <c r="C44" s="157"/>
      <c r="D44" s="158"/>
      <c r="E44" s="159"/>
      <c r="F44" s="159"/>
      <c r="G44" s="159"/>
      <c r="H44" s="159"/>
      <c r="I44" s="159"/>
      <c r="J44" s="159"/>
      <c r="K44" s="159"/>
      <c r="L44" s="159"/>
      <c r="M44" s="159"/>
      <c r="N44" s="159"/>
      <c r="O44" s="159"/>
      <c r="P44" s="159"/>
    </row>
    <row r="45" spans="1:16" s="1" customFormat="1" x14ac:dyDescent="0.25">
      <c r="A45" s="413"/>
      <c r="B45" s="94" t="s">
        <v>71</v>
      </c>
      <c r="C45" s="154"/>
      <c r="D45" s="152" t="e">
        <f>(D36+D43)*0.0765</f>
        <v>#DIV/0!</v>
      </c>
      <c r="E45" s="113" t="e">
        <f t="shared" ref="E45:O45" si="24">(E36+E43)*0.0765</f>
        <v>#DIV/0!</v>
      </c>
      <c r="F45" s="113" t="e">
        <f t="shared" si="24"/>
        <v>#DIV/0!</v>
      </c>
      <c r="G45" s="113" t="e">
        <f t="shared" si="24"/>
        <v>#DIV/0!</v>
      </c>
      <c r="H45" s="113" t="e">
        <f t="shared" si="24"/>
        <v>#DIV/0!</v>
      </c>
      <c r="I45" s="113" t="e">
        <f t="shared" si="24"/>
        <v>#DIV/0!</v>
      </c>
      <c r="J45" s="113" t="e">
        <f t="shared" si="24"/>
        <v>#DIV/0!</v>
      </c>
      <c r="K45" s="113" t="e">
        <f t="shared" si="24"/>
        <v>#DIV/0!</v>
      </c>
      <c r="L45" s="113" t="e">
        <f t="shared" si="24"/>
        <v>#DIV/0!</v>
      </c>
      <c r="M45" s="113" t="e">
        <f t="shared" si="24"/>
        <v>#DIV/0!</v>
      </c>
      <c r="N45" s="113" t="e">
        <f t="shared" si="24"/>
        <v>#DIV/0!</v>
      </c>
      <c r="O45" s="114" t="e">
        <f t="shared" si="24"/>
        <v>#DIV/0!</v>
      </c>
      <c r="P45" s="115" t="e">
        <f>SUM(D45:O45)</f>
        <v>#DIV/0!</v>
      </c>
    </row>
    <row r="46" spans="1:16" x14ac:dyDescent="0.25">
      <c r="A46" s="413"/>
    </row>
    <row r="47" spans="1:16" s="1" customFormat="1" x14ac:dyDescent="0.25">
      <c r="A47" s="413"/>
      <c r="B47" s="94" t="s">
        <v>72</v>
      </c>
      <c r="C47" s="154"/>
      <c r="D47" s="152" t="e">
        <f>D36+D43+D45</f>
        <v>#DIV/0!</v>
      </c>
      <c r="E47" s="152" t="e">
        <f t="shared" ref="E47:O47" si="25">E36+E43+E45</f>
        <v>#DIV/0!</v>
      </c>
      <c r="F47" s="152" t="e">
        <f t="shared" si="25"/>
        <v>#DIV/0!</v>
      </c>
      <c r="G47" s="152" t="e">
        <f t="shared" si="25"/>
        <v>#DIV/0!</v>
      </c>
      <c r="H47" s="152" t="e">
        <f t="shared" si="25"/>
        <v>#DIV/0!</v>
      </c>
      <c r="I47" s="152" t="e">
        <f t="shared" si="25"/>
        <v>#DIV/0!</v>
      </c>
      <c r="J47" s="152" t="e">
        <f t="shared" si="25"/>
        <v>#DIV/0!</v>
      </c>
      <c r="K47" s="152" t="e">
        <f t="shared" si="25"/>
        <v>#DIV/0!</v>
      </c>
      <c r="L47" s="152" t="e">
        <f t="shared" si="25"/>
        <v>#DIV/0!</v>
      </c>
      <c r="M47" s="152" t="e">
        <f t="shared" si="25"/>
        <v>#DIV/0!</v>
      </c>
      <c r="N47" s="152" t="e">
        <f t="shared" si="25"/>
        <v>#DIV/0!</v>
      </c>
      <c r="O47" s="152" t="e">
        <f t="shared" si="25"/>
        <v>#DIV/0!</v>
      </c>
      <c r="P47" s="115" t="e">
        <f>SUM(D47:O47)</f>
        <v>#DIV/0!</v>
      </c>
    </row>
    <row r="48" spans="1:16" s="103" customFormat="1" ht="12.75" x14ac:dyDescent="0.2">
      <c r="B48" s="103" t="s">
        <v>73</v>
      </c>
      <c r="D48" s="161" t="e">
        <f t="shared" ref="D48:P48" si="26">D47/D9</f>
        <v>#DIV/0!</v>
      </c>
      <c r="E48" s="161" t="e">
        <f t="shared" si="26"/>
        <v>#DIV/0!</v>
      </c>
      <c r="F48" s="161" t="e">
        <f t="shared" si="26"/>
        <v>#DIV/0!</v>
      </c>
      <c r="G48" s="161" t="e">
        <f t="shared" si="26"/>
        <v>#DIV/0!</v>
      </c>
      <c r="H48" s="161" t="e">
        <f t="shared" si="26"/>
        <v>#DIV/0!</v>
      </c>
      <c r="I48" s="161" t="e">
        <f t="shared" si="26"/>
        <v>#DIV/0!</v>
      </c>
      <c r="J48" s="161" t="e">
        <f t="shared" si="26"/>
        <v>#DIV/0!</v>
      </c>
      <c r="K48" s="161" t="e">
        <f t="shared" si="26"/>
        <v>#DIV/0!</v>
      </c>
      <c r="L48" s="161" t="e">
        <f t="shared" si="26"/>
        <v>#DIV/0!</v>
      </c>
      <c r="M48" s="161" t="e">
        <f t="shared" si="26"/>
        <v>#DIV/0!</v>
      </c>
      <c r="N48" s="161" t="e">
        <f t="shared" si="26"/>
        <v>#DIV/0!</v>
      </c>
      <c r="O48" s="161" t="e">
        <f t="shared" si="26"/>
        <v>#DIV/0!</v>
      </c>
      <c r="P48" s="161" t="e">
        <f t="shared" si="26"/>
        <v>#DIV/0!</v>
      </c>
    </row>
    <row r="49" spans="1:16" s="103" customFormat="1" ht="12.75" x14ac:dyDescent="0.2">
      <c r="D49" s="161"/>
      <c r="E49" s="161"/>
      <c r="F49" s="161"/>
      <c r="G49" s="161"/>
      <c r="H49" s="161"/>
      <c r="I49" s="161"/>
      <c r="J49" s="161"/>
      <c r="K49" s="161"/>
      <c r="L49" s="161"/>
      <c r="M49" s="161"/>
      <c r="N49" s="161"/>
      <c r="O49" s="161"/>
      <c r="P49" s="161"/>
    </row>
    <row r="51" spans="1:16" s="2" customFormat="1" ht="12.75" outlineLevel="1" x14ac:dyDescent="0.2">
      <c r="A51" s="414" t="s">
        <v>87</v>
      </c>
      <c r="B51" s="411" t="s">
        <v>97</v>
      </c>
      <c r="C51" s="412"/>
      <c r="D51" s="158"/>
      <c r="E51" s="159"/>
      <c r="F51" s="159"/>
      <c r="G51" s="159"/>
      <c r="H51" s="159"/>
      <c r="I51" s="159"/>
      <c r="J51" s="159"/>
      <c r="K51" s="159"/>
      <c r="L51" s="159"/>
      <c r="M51" s="159"/>
      <c r="N51" s="159"/>
      <c r="O51" s="159"/>
      <c r="P51" s="159"/>
    </row>
    <row r="52" spans="1:16" s="1" customFormat="1" outlineLevel="1" x14ac:dyDescent="0.25">
      <c r="A52" s="414"/>
      <c r="B52" s="46" t="s">
        <v>88</v>
      </c>
      <c r="C52" s="173">
        <v>35</v>
      </c>
      <c r="D52" s="176">
        <f>$C52</f>
        <v>35</v>
      </c>
      <c r="E52" s="177">
        <f t="shared" ref="E52:O54" si="27">$C52</f>
        <v>35</v>
      </c>
      <c r="F52" s="177">
        <f t="shared" si="27"/>
        <v>35</v>
      </c>
      <c r="G52" s="177">
        <f t="shared" si="27"/>
        <v>35</v>
      </c>
      <c r="H52" s="177">
        <f t="shared" si="27"/>
        <v>35</v>
      </c>
      <c r="I52" s="177">
        <f t="shared" si="27"/>
        <v>35</v>
      </c>
      <c r="J52" s="177">
        <f t="shared" si="27"/>
        <v>35</v>
      </c>
      <c r="K52" s="177">
        <f t="shared" si="27"/>
        <v>35</v>
      </c>
      <c r="L52" s="177">
        <f t="shared" si="27"/>
        <v>35</v>
      </c>
      <c r="M52" s="177">
        <f t="shared" si="27"/>
        <v>35</v>
      </c>
      <c r="N52" s="177">
        <f t="shared" si="27"/>
        <v>35</v>
      </c>
      <c r="O52" s="178">
        <f t="shared" si="27"/>
        <v>35</v>
      </c>
      <c r="P52" s="141"/>
    </row>
    <row r="53" spans="1:16" s="1" customFormat="1" outlineLevel="1" x14ac:dyDescent="0.25">
      <c r="A53" s="414"/>
      <c r="B53" s="46" t="s">
        <v>90</v>
      </c>
      <c r="C53" s="174">
        <v>0</v>
      </c>
      <c r="D53" s="148">
        <f>$C53*D52*D$7</f>
        <v>0</v>
      </c>
      <c r="E53" s="146">
        <f t="shared" ref="E53:O53" si="28">$C53*E52*E$7</f>
        <v>0</v>
      </c>
      <c r="F53" s="146">
        <f t="shared" si="28"/>
        <v>0</v>
      </c>
      <c r="G53" s="146">
        <f t="shared" si="28"/>
        <v>0</v>
      </c>
      <c r="H53" s="146">
        <f t="shared" si="28"/>
        <v>0</v>
      </c>
      <c r="I53" s="146">
        <f t="shared" si="28"/>
        <v>0</v>
      </c>
      <c r="J53" s="146">
        <f t="shared" si="28"/>
        <v>0</v>
      </c>
      <c r="K53" s="146">
        <f t="shared" si="28"/>
        <v>0</v>
      </c>
      <c r="L53" s="146">
        <f t="shared" si="28"/>
        <v>0</v>
      </c>
      <c r="M53" s="146">
        <f t="shared" si="28"/>
        <v>0</v>
      </c>
      <c r="N53" s="146">
        <f t="shared" si="28"/>
        <v>0</v>
      </c>
      <c r="O53" s="146">
        <f t="shared" si="28"/>
        <v>0</v>
      </c>
      <c r="P53" s="108">
        <f>SUM(D53:O53)</f>
        <v>0</v>
      </c>
    </row>
    <row r="54" spans="1:16" s="1" customFormat="1" outlineLevel="1" x14ac:dyDescent="0.25">
      <c r="A54" s="414"/>
      <c r="B54" s="46" t="s">
        <v>91</v>
      </c>
      <c r="C54" s="173">
        <v>10</v>
      </c>
      <c r="D54" s="176">
        <f>$C54</f>
        <v>10</v>
      </c>
      <c r="E54" s="177">
        <f t="shared" si="27"/>
        <v>10</v>
      </c>
      <c r="F54" s="177">
        <f t="shared" si="27"/>
        <v>10</v>
      </c>
      <c r="G54" s="177">
        <f t="shared" si="27"/>
        <v>10</v>
      </c>
      <c r="H54" s="177">
        <f t="shared" si="27"/>
        <v>10</v>
      </c>
      <c r="I54" s="177">
        <f t="shared" si="27"/>
        <v>10</v>
      </c>
      <c r="J54" s="177">
        <f t="shared" si="27"/>
        <v>10</v>
      </c>
      <c r="K54" s="177">
        <f t="shared" si="27"/>
        <v>10</v>
      </c>
      <c r="L54" s="177">
        <f t="shared" si="27"/>
        <v>10</v>
      </c>
      <c r="M54" s="177">
        <f t="shared" si="27"/>
        <v>10</v>
      </c>
      <c r="N54" s="177">
        <f t="shared" si="27"/>
        <v>10</v>
      </c>
      <c r="O54" s="178">
        <f t="shared" si="27"/>
        <v>10</v>
      </c>
      <c r="P54" s="108"/>
    </row>
    <row r="55" spans="1:16" s="1" customFormat="1" outlineLevel="1" x14ac:dyDescent="0.25">
      <c r="A55" s="414"/>
      <c r="B55" s="46" t="s">
        <v>92</v>
      </c>
      <c r="C55" s="174">
        <v>0</v>
      </c>
      <c r="D55" s="148">
        <f>$C55*D54*D$7</f>
        <v>0</v>
      </c>
      <c r="E55" s="146">
        <f t="shared" ref="E55" si="29">$C55*E54*E$7</f>
        <v>0</v>
      </c>
      <c r="F55" s="146">
        <f t="shared" ref="F55" si="30">$C55*F54*F$7</f>
        <v>0</v>
      </c>
      <c r="G55" s="146">
        <f t="shared" ref="G55" si="31">$C55*G54*G$7</f>
        <v>0</v>
      </c>
      <c r="H55" s="146">
        <f t="shared" ref="H55" si="32">$C55*H54*H$7</f>
        <v>0</v>
      </c>
      <c r="I55" s="146">
        <f t="shared" ref="I55" si="33">$C55*I54*I$7</f>
        <v>0</v>
      </c>
      <c r="J55" s="146">
        <f t="shared" ref="J55" si="34">$C55*J54*J$7</f>
        <v>0</v>
      </c>
      <c r="K55" s="146">
        <f t="shared" ref="K55" si="35">$C55*K54*K$7</f>
        <v>0</v>
      </c>
      <c r="L55" s="146">
        <f t="shared" ref="L55" si="36">$C55*L54*L$7</f>
        <v>0</v>
      </c>
      <c r="M55" s="146">
        <f t="shared" ref="M55" si="37">$C55*M54*M$7</f>
        <v>0</v>
      </c>
      <c r="N55" s="146">
        <f t="shared" ref="N55" si="38">$C55*N54*N$7</f>
        <v>0</v>
      </c>
      <c r="O55" s="146">
        <f t="shared" ref="O55" si="39">$C55*O54*O$7</f>
        <v>0</v>
      </c>
      <c r="P55" s="108">
        <f>SUM(D55:O55)</f>
        <v>0</v>
      </c>
    </row>
    <row r="56" spans="1:16" s="1" customFormat="1" outlineLevel="1" x14ac:dyDescent="0.25">
      <c r="A56" s="414"/>
      <c r="B56" s="46" t="s">
        <v>89</v>
      </c>
      <c r="C56" s="175">
        <v>0</v>
      </c>
      <c r="D56" s="148">
        <f>$C56*D$7</f>
        <v>0</v>
      </c>
      <c r="E56" s="146">
        <f t="shared" ref="E56:O56" si="40">$C56*E$7</f>
        <v>0</v>
      </c>
      <c r="F56" s="146">
        <f t="shared" si="40"/>
        <v>0</v>
      </c>
      <c r="G56" s="146">
        <f t="shared" si="40"/>
        <v>0</v>
      </c>
      <c r="H56" s="146">
        <f t="shared" si="40"/>
        <v>0</v>
      </c>
      <c r="I56" s="146">
        <f t="shared" si="40"/>
        <v>0</v>
      </c>
      <c r="J56" s="146">
        <f t="shared" si="40"/>
        <v>0</v>
      </c>
      <c r="K56" s="146">
        <f t="shared" si="40"/>
        <v>0</v>
      </c>
      <c r="L56" s="146">
        <f t="shared" si="40"/>
        <v>0</v>
      </c>
      <c r="M56" s="146">
        <f t="shared" si="40"/>
        <v>0</v>
      </c>
      <c r="N56" s="146">
        <f t="shared" si="40"/>
        <v>0</v>
      </c>
      <c r="O56" s="146">
        <f t="shared" si="40"/>
        <v>0</v>
      </c>
      <c r="P56" s="108">
        <f>SUM(D56:O56)</f>
        <v>0</v>
      </c>
    </row>
    <row r="57" spans="1:16" s="1" customFormat="1" x14ac:dyDescent="0.25">
      <c r="A57" s="414"/>
      <c r="B57" s="94" t="s">
        <v>108</v>
      </c>
      <c r="C57" s="154"/>
      <c r="D57" s="152">
        <f>D53+D55+D56</f>
        <v>0</v>
      </c>
      <c r="E57" s="152">
        <f t="shared" ref="E57:O57" si="41">E53+E55+E56</f>
        <v>0</v>
      </c>
      <c r="F57" s="152">
        <f t="shared" si="41"/>
        <v>0</v>
      </c>
      <c r="G57" s="152">
        <f t="shared" si="41"/>
        <v>0</v>
      </c>
      <c r="H57" s="152">
        <f t="shared" si="41"/>
        <v>0</v>
      </c>
      <c r="I57" s="152">
        <f t="shared" si="41"/>
        <v>0</v>
      </c>
      <c r="J57" s="152">
        <f t="shared" si="41"/>
        <v>0</v>
      </c>
      <c r="K57" s="152">
        <f t="shared" si="41"/>
        <v>0</v>
      </c>
      <c r="L57" s="152">
        <f t="shared" si="41"/>
        <v>0</v>
      </c>
      <c r="M57" s="152">
        <f t="shared" si="41"/>
        <v>0</v>
      </c>
      <c r="N57" s="152">
        <f t="shared" si="41"/>
        <v>0</v>
      </c>
      <c r="O57" s="152">
        <f t="shared" si="41"/>
        <v>0</v>
      </c>
      <c r="P57" s="115">
        <f>SUM(D57:O57)</f>
        <v>0</v>
      </c>
    </row>
    <row r="58" spans="1:16" s="1" customFormat="1" x14ac:dyDescent="0.25">
      <c r="A58" s="414"/>
      <c r="B58" s="157"/>
      <c r="C58" s="157"/>
      <c r="D58" s="158"/>
      <c r="E58" s="159"/>
      <c r="F58" s="159"/>
      <c r="G58" s="159"/>
      <c r="H58" s="159"/>
      <c r="I58" s="159"/>
      <c r="J58" s="159"/>
      <c r="K58" s="159"/>
      <c r="L58" s="159"/>
      <c r="M58" s="159"/>
      <c r="N58" s="159"/>
      <c r="O58" s="159"/>
      <c r="P58" s="159"/>
    </row>
    <row r="59" spans="1:16" s="1" customFormat="1" outlineLevel="1" x14ac:dyDescent="0.25">
      <c r="A59" s="414"/>
      <c r="B59" s="411" t="s">
        <v>93</v>
      </c>
      <c r="C59" s="412"/>
      <c r="D59" s="158"/>
      <c r="E59" s="159"/>
      <c r="F59" s="159"/>
      <c r="G59" s="159"/>
      <c r="H59" s="159"/>
      <c r="I59" s="159"/>
      <c r="J59" s="159"/>
      <c r="K59" s="159"/>
      <c r="L59" s="159"/>
      <c r="M59" s="159"/>
      <c r="N59" s="159"/>
      <c r="O59" s="159"/>
      <c r="P59" s="159"/>
    </row>
    <row r="60" spans="1:16" s="1" customFormat="1" outlineLevel="1" x14ac:dyDescent="0.25">
      <c r="A60" s="414"/>
      <c r="B60" s="46" t="s">
        <v>103</v>
      </c>
      <c r="C60" s="168"/>
      <c r="D60" s="155">
        <f>'Sales &amp; Marketing'!C13+'Sales &amp; Marketing'!C15</f>
        <v>0</v>
      </c>
      <c r="E60" s="138">
        <f>'Sales &amp; Marketing'!D13+'Sales &amp; Marketing'!D15</f>
        <v>0</v>
      </c>
      <c r="F60" s="138">
        <f>'Sales &amp; Marketing'!E13+'Sales &amp; Marketing'!E15</f>
        <v>0</v>
      </c>
      <c r="G60" s="138">
        <f>'Sales &amp; Marketing'!F13+'Sales &amp; Marketing'!F15</f>
        <v>0</v>
      </c>
      <c r="H60" s="138">
        <f>'Sales &amp; Marketing'!G13+'Sales &amp; Marketing'!G15</f>
        <v>0</v>
      </c>
      <c r="I60" s="138">
        <f>'Sales &amp; Marketing'!H13+'Sales &amp; Marketing'!H15</f>
        <v>0</v>
      </c>
      <c r="J60" s="138">
        <f>'Sales &amp; Marketing'!I13+'Sales &amp; Marketing'!I15</f>
        <v>0</v>
      </c>
      <c r="K60" s="138">
        <f>'Sales &amp; Marketing'!J13+'Sales &amp; Marketing'!J15</f>
        <v>0</v>
      </c>
      <c r="L60" s="138">
        <f>'Sales &amp; Marketing'!K13+'Sales &amp; Marketing'!K15</f>
        <v>0</v>
      </c>
      <c r="M60" s="138">
        <f>'Sales &amp; Marketing'!L13+'Sales &amp; Marketing'!L15</f>
        <v>0</v>
      </c>
      <c r="N60" s="138">
        <f>'Sales &amp; Marketing'!M13+'Sales &amp; Marketing'!M15</f>
        <v>0</v>
      </c>
      <c r="O60" s="138">
        <f>'Sales &amp; Marketing'!N13+'Sales &amp; Marketing'!N15</f>
        <v>0</v>
      </c>
      <c r="P60" s="108"/>
    </row>
    <row r="61" spans="1:16" s="1" customFormat="1" outlineLevel="1" x14ac:dyDescent="0.25">
      <c r="A61" s="414"/>
      <c r="B61" s="46" t="s">
        <v>104</v>
      </c>
      <c r="C61" s="168"/>
      <c r="D61" s="148">
        <f>'Sales &amp; Marketing'!C17</f>
        <v>600</v>
      </c>
      <c r="E61" s="146">
        <f>'Sales &amp; Marketing'!D17</f>
        <v>600</v>
      </c>
      <c r="F61" s="146">
        <f>'Sales &amp; Marketing'!E17</f>
        <v>600</v>
      </c>
      <c r="G61" s="146">
        <f>'Sales &amp; Marketing'!F17</f>
        <v>600</v>
      </c>
      <c r="H61" s="146">
        <f>'Sales &amp; Marketing'!G17</f>
        <v>600</v>
      </c>
      <c r="I61" s="146">
        <f>'Sales &amp; Marketing'!H17</f>
        <v>600</v>
      </c>
      <c r="J61" s="146">
        <f>'Sales &amp; Marketing'!I17</f>
        <v>600</v>
      </c>
      <c r="K61" s="146">
        <f>'Sales &amp; Marketing'!J17</f>
        <v>600</v>
      </c>
      <c r="L61" s="146">
        <f>'Sales &amp; Marketing'!K17</f>
        <v>600</v>
      </c>
      <c r="M61" s="146">
        <f>'Sales &amp; Marketing'!L17</f>
        <v>600</v>
      </c>
      <c r="N61" s="146">
        <f>'Sales &amp; Marketing'!M17</f>
        <v>600</v>
      </c>
      <c r="O61" s="146">
        <f>'Sales &amp; Marketing'!N17</f>
        <v>600</v>
      </c>
      <c r="P61" s="108"/>
    </row>
    <row r="62" spans="1:16" s="1" customFormat="1" outlineLevel="1" x14ac:dyDescent="0.25">
      <c r="A62" s="414"/>
      <c r="B62" s="46" t="s">
        <v>105</v>
      </c>
      <c r="C62" s="168"/>
      <c r="D62" s="148">
        <f>D60*D61</f>
        <v>0</v>
      </c>
      <c r="E62" s="146">
        <f t="shared" ref="E62:O62" si="42">E60*E61</f>
        <v>0</v>
      </c>
      <c r="F62" s="146">
        <f t="shared" si="42"/>
        <v>0</v>
      </c>
      <c r="G62" s="146">
        <f t="shared" si="42"/>
        <v>0</v>
      </c>
      <c r="H62" s="146">
        <f t="shared" si="42"/>
        <v>0</v>
      </c>
      <c r="I62" s="146">
        <f t="shared" si="42"/>
        <v>0</v>
      </c>
      <c r="J62" s="146">
        <f t="shared" si="42"/>
        <v>0</v>
      </c>
      <c r="K62" s="146">
        <f t="shared" si="42"/>
        <v>0</v>
      </c>
      <c r="L62" s="146">
        <f t="shared" si="42"/>
        <v>0</v>
      </c>
      <c r="M62" s="146">
        <f t="shared" si="42"/>
        <v>0</v>
      </c>
      <c r="N62" s="146">
        <f t="shared" si="42"/>
        <v>0</v>
      </c>
      <c r="O62" s="146">
        <f t="shared" si="42"/>
        <v>0</v>
      </c>
      <c r="P62" s="108"/>
    </row>
    <row r="63" spans="1:16" s="147" customFormat="1" ht="12" outlineLevel="1" x14ac:dyDescent="0.2">
      <c r="A63" s="414"/>
      <c r="B63" s="142" t="s">
        <v>94</v>
      </c>
      <c r="C63" s="187">
        <v>0</v>
      </c>
      <c r="D63" s="188">
        <f>D62*$C63</f>
        <v>0</v>
      </c>
      <c r="E63" s="189">
        <f t="shared" ref="E63:O63" si="43">E62*$C63</f>
        <v>0</v>
      </c>
      <c r="F63" s="189">
        <f t="shared" si="43"/>
        <v>0</v>
      </c>
      <c r="G63" s="189">
        <f t="shared" si="43"/>
        <v>0</v>
      </c>
      <c r="H63" s="189">
        <f t="shared" si="43"/>
        <v>0</v>
      </c>
      <c r="I63" s="189">
        <f t="shared" si="43"/>
        <v>0</v>
      </c>
      <c r="J63" s="189">
        <f t="shared" si="43"/>
        <v>0</v>
      </c>
      <c r="K63" s="189">
        <f t="shared" si="43"/>
        <v>0</v>
      </c>
      <c r="L63" s="189">
        <f t="shared" si="43"/>
        <v>0</v>
      </c>
      <c r="M63" s="189">
        <f t="shared" si="43"/>
        <v>0</v>
      </c>
      <c r="N63" s="189">
        <f t="shared" si="43"/>
        <v>0</v>
      </c>
      <c r="O63" s="189">
        <f t="shared" si="43"/>
        <v>0</v>
      </c>
      <c r="P63" s="145">
        <f t="shared" ref="P63:P66" si="44">SUM(D63:O63)</f>
        <v>0</v>
      </c>
    </row>
    <row r="64" spans="1:16" s="1" customFormat="1" outlineLevel="1" x14ac:dyDescent="0.25">
      <c r="A64" s="414"/>
      <c r="B64" s="46" t="s">
        <v>102</v>
      </c>
      <c r="C64" s="168"/>
      <c r="D64" s="155">
        <f>'Sales &amp; Marketing'!C14</f>
        <v>0</v>
      </c>
      <c r="E64" s="146">
        <f>'Sales &amp; Marketing'!D14</f>
        <v>0</v>
      </c>
      <c r="F64" s="146">
        <f>'Sales &amp; Marketing'!E14</f>
        <v>0</v>
      </c>
      <c r="G64" s="146">
        <f>'Sales &amp; Marketing'!F14</f>
        <v>0</v>
      </c>
      <c r="H64" s="146">
        <f>'Sales &amp; Marketing'!G14</f>
        <v>0</v>
      </c>
      <c r="I64" s="146">
        <f>'Sales &amp; Marketing'!H14</f>
        <v>0</v>
      </c>
      <c r="J64" s="146">
        <f>'Sales &amp; Marketing'!I14</f>
        <v>0</v>
      </c>
      <c r="K64" s="146">
        <f>'Sales &amp; Marketing'!J14</f>
        <v>0</v>
      </c>
      <c r="L64" s="146">
        <f>'Sales &amp; Marketing'!K14</f>
        <v>0</v>
      </c>
      <c r="M64" s="146">
        <f>'Sales &amp; Marketing'!L14</f>
        <v>0</v>
      </c>
      <c r="N64" s="146">
        <f>'Sales &amp; Marketing'!M14</f>
        <v>0</v>
      </c>
      <c r="O64" s="146">
        <f>'Sales &amp; Marketing'!N14</f>
        <v>0</v>
      </c>
      <c r="P64" s="108"/>
    </row>
    <row r="65" spans="1:16" s="1" customFormat="1" outlineLevel="1" x14ac:dyDescent="0.25">
      <c r="A65" s="414"/>
      <c r="B65" s="46" t="s">
        <v>106</v>
      </c>
      <c r="C65" s="168"/>
      <c r="D65" s="148">
        <f>D61*D64</f>
        <v>0</v>
      </c>
      <c r="E65" s="146">
        <f t="shared" ref="E65:O65" si="45">E61*E64</f>
        <v>0</v>
      </c>
      <c r="F65" s="146">
        <f t="shared" si="45"/>
        <v>0</v>
      </c>
      <c r="G65" s="146">
        <f t="shared" si="45"/>
        <v>0</v>
      </c>
      <c r="H65" s="146">
        <f t="shared" si="45"/>
        <v>0</v>
      </c>
      <c r="I65" s="146">
        <f t="shared" si="45"/>
        <v>0</v>
      </c>
      <c r="J65" s="146">
        <f t="shared" si="45"/>
        <v>0</v>
      </c>
      <c r="K65" s="146">
        <f t="shared" si="45"/>
        <v>0</v>
      </c>
      <c r="L65" s="146">
        <f t="shared" si="45"/>
        <v>0</v>
      </c>
      <c r="M65" s="146">
        <f t="shared" si="45"/>
        <v>0</v>
      </c>
      <c r="N65" s="146">
        <f t="shared" si="45"/>
        <v>0</v>
      </c>
      <c r="O65" s="146">
        <f t="shared" si="45"/>
        <v>0</v>
      </c>
      <c r="P65" s="108"/>
    </row>
    <row r="66" spans="1:16" s="1" customFormat="1" outlineLevel="1" x14ac:dyDescent="0.25">
      <c r="A66" s="414"/>
      <c r="B66" s="142" t="s">
        <v>107</v>
      </c>
      <c r="C66" s="187">
        <v>0</v>
      </c>
      <c r="D66" s="188">
        <f>D65*$C66</f>
        <v>0</v>
      </c>
      <c r="E66" s="189">
        <f t="shared" ref="E66:O66" si="46">E65*$C66</f>
        <v>0</v>
      </c>
      <c r="F66" s="189">
        <f t="shared" si="46"/>
        <v>0</v>
      </c>
      <c r="G66" s="189">
        <f t="shared" si="46"/>
        <v>0</v>
      </c>
      <c r="H66" s="189">
        <f t="shared" si="46"/>
        <v>0</v>
      </c>
      <c r="I66" s="189">
        <f t="shared" si="46"/>
        <v>0</v>
      </c>
      <c r="J66" s="189">
        <f t="shared" si="46"/>
        <v>0</v>
      </c>
      <c r="K66" s="189">
        <f t="shared" si="46"/>
        <v>0</v>
      </c>
      <c r="L66" s="189">
        <f t="shared" si="46"/>
        <v>0</v>
      </c>
      <c r="M66" s="189">
        <f t="shared" si="46"/>
        <v>0</v>
      </c>
      <c r="N66" s="189">
        <f t="shared" si="46"/>
        <v>0</v>
      </c>
      <c r="O66" s="189">
        <f t="shared" si="46"/>
        <v>0</v>
      </c>
      <c r="P66" s="145">
        <f t="shared" si="44"/>
        <v>0</v>
      </c>
    </row>
    <row r="67" spans="1:16" s="1" customFormat="1" x14ac:dyDescent="0.25">
      <c r="A67" s="414"/>
      <c r="B67" s="94" t="s">
        <v>109</v>
      </c>
      <c r="C67" s="154"/>
      <c r="D67" s="152">
        <f>D63+D66</f>
        <v>0</v>
      </c>
      <c r="E67" s="113">
        <f t="shared" ref="E67:O67" si="47">E63+E66</f>
        <v>0</v>
      </c>
      <c r="F67" s="113">
        <f t="shared" si="47"/>
        <v>0</v>
      </c>
      <c r="G67" s="113">
        <f t="shared" si="47"/>
        <v>0</v>
      </c>
      <c r="H67" s="113">
        <f t="shared" si="47"/>
        <v>0</v>
      </c>
      <c r="I67" s="113">
        <f t="shared" si="47"/>
        <v>0</v>
      </c>
      <c r="J67" s="113">
        <f t="shared" si="47"/>
        <v>0</v>
      </c>
      <c r="K67" s="113">
        <f t="shared" si="47"/>
        <v>0</v>
      </c>
      <c r="L67" s="113">
        <f t="shared" si="47"/>
        <v>0</v>
      </c>
      <c r="M67" s="113">
        <f t="shared" si="47"/>
        <v>0</v>
      </c>
      <c r="N67" s="113">
        <f t="shared" si="47"/>
        <v>0</v>
      </c>
      <c r="O67" s="114">
        <f t="shared" si="47"/>
        <v>0</v>
      </c>
      <c r="P67" s="115">
        <f>SUM(D67:O67)</f>
        <v>0</v>
      </c>
    </row>
    <row r="68" spans="1:16" s="1" customFormat="1" x14ac:dyDescent="0.25">
      <c r="A68" s="414"/>
      <c r="B68" s="157"/>
      <c r="C68" s="157"/>
      <c r="D68" s="158"/>
      <c r="E68" s="159"/>
      <c r="F68" s="159"/>
      <c r="G68" s="159"/>
      <c r="H68" s="159"/>
      <c r="I68" s="159"/>
      <c r="J68" s="159"/>
      <c r="K68" s="159"/>
      <c r="L68" s="159"/>
      <c r="M68" s="159"/>
      <c r="N68" s="159"/>
      <c r="O68" s="159"/>
      <c r="P68" s="159"/>
    </row>
    <row r="69" spans="1:16" s="1" customFormat="1" x14ac:dyDescent="0.25">
      <c r="A69" s="414"/>
      <c r="B69" s="94" t="s">
        <v>95</v>
      </c>
      <c r="C69" s="154"/>
      <c r="D69" s="152">
        <f t="shared" ref="D69:O69" si="48">(D57+D67)*0.0765</f>
        <v>0</v>
      </c>
      <c r="E69" s="113">
        <f t="shared" si="48"/>
        <v>0</v>
      </c>
      <c r="F69" s="113">
        <f t="shared" si="48"/>
        <v>0</v>
      </c>
      <c r="G69" s="113">
        <f t="shared" si="48"/>
        <v>0</v>
      </c>
      <c r="H69" s="113">
        <f t="shared" si="48"/>
        <v>0</v>
      </c>
      <c r="I69" s="113">
        <f t="shared" si="48"/>
        <v>0</v>
      </c>
      <c r="J69" s="113">
        <f t="shared" si="48"/>
        <v>0</v>
      </c>
      <c r="K69" s="113">
        <f t="shared" si="48"/>
        <v>0</v>
      </c>
      <c r="L69" s="113">
        <f t="shared" si="48"/>
        <v>0</v>
      </c>
      <c r="M69" s="113">
        <f t="shared" si="48"/>
        <v>0</v>
      </c>
      <c r="N69" s="113">
        <f t="shared" si="48"/>
        <v>0</v>
      </c>
      <c r="O69" s="114">
        <f t="shared" si="48"/>
        <v>0</v>
      </c>
      <c r="P69" s="115">
        <f>SUM(D69:O69)</f>
        <v>0</v>
      </c>
    </row>
    <row r="70" spans="1:16" x14ac:dyDescent="0.25">
      <c r="A70" s="414"/>
    </row>
    <row r="71" spans="1:16" s="1" customFormat="1" x14ac:dyDescent="0.25">
      <c r="A71" s="414"/>
      <c r="B71" s="94" t="s">
        <v>96</v>
      </c>
      <c r="C71" s="154"/>
      <c r="D71" s="152">
        <f>D57+D67+D69</f>
        <v>0</v>
      </c>
      <c r="E71" s="152">
        <f t="shared" ref="E71:O71" si="49">E57+E67+E69</f>
        <v>0</v>
      </c>
      <c r="F71" s="152">
        <f t="shared" si="49"/>
        <v>0</v>
      </c>
      <c r="G71" s="152">
        <f t="shared" si="49"/>
        <v>0</v>
      </c>
      <c r="H71" s="152">
        <f t="shared" si="49"/>
        <v>0</v>
      </c>
      <c r="I71" s="152">
        <f t="shared" si="49"/>
        <v>0</v>
      </c>
      <c r="J71" s="152">
        <f t="shared" si="49"/>
        <v>0</v>
      </c>
      <c r="K71" s="152">
        <f t="shared" si="49"/>
        <v>0</v>
      </c>
      <c r="L71" s="152">
        <f t="shared" si="49"/>
        <v>0</v>
      </c>
      <c r="M71" s="152">
        <f t="shared" si="49"/>
        <v>0</v>
      </c>
      <c r="N71" s="152">
        <f t="shared" si="49"/>
        <v>0</v>
      </c>
      <c r="O71" s="152">
        <f t="shared" si="49"/>
        <v>0</v>
      </c>
      <c r="P71" s="115">
        <f>SUM(D71:O71)</f>
        <v>0</v>
      </c>
    </row>
    <row r="72" spans="1:16" s="103" customFormat="1" ht="12.75" x14ac:dyDescent="0.2">
      <c r="B72" s="103" t="s">
        <v>73</v>
      </c>
      <c r="D72" s="161">
        <f t="shared" ref="D72:P72" si="50">D71/D9</f>
        <v>0</v>
      </c>
      <c r="E72" s="161">
        <f t="shared" si="50"/>
        <v>0</v>
      </c>
      <c r="F72" s="161">
        <f t="shared" si="50"/>
        <v>0</v>
      </c>
      <c r="G72" s="161">
        <f t="shared" si="50"/>
        <v>0</v>
      </c>
      <c r="H72" s="161">
        <f t="shared" si="50"/>
        <v>0</v>
      </c>
      <c r="I72" s="161">
        <f t="shared" si="50"/>
        <v>0</v>
      </c>
      <c r="J72" s="161">
        <f t="shared" si="50"/>
        <v>0</v>
      </c>
      <c r="K72" s="161">
        <f t="shared" si="50"/>
        <v>0</v>
      </c>
      <c r="L72" s="161">
        <f t="shared" si="50"/>
        <v>0</v>
      </c>
      <c r="M72" s="161">
        <f t="shared" si="50"/>
        <v>0</v>
      </c>
      <c r="N72" s="161">
        <f t="shared" si="50"/>
        <v>0</v>
      </c>
      <c r="O72" s="161">
        <f t="shared" si="50"/>
        <v>0</v>
      </c>
      <c r="P72" s="161">
        <f t="shared" si="50"/>
        <v>0</v>
      </c>
    </row>
  </sheetData>
  <mergeCells count="6">
    <mergeCell ref="B38:C38"/>
    <mergeCell ref="B29:C29"/>
    <mergeCell ref="A12:A47"/>
    <mergeCell ref="A51:A71"/>
    <mergeCell ref="B51:C51"/>
    <mergeCell ref="B59:C59"/>
  </mergeCells>
  <dataValidations count="1">
    <dataValidation type="list" allowBlank="1" showInputMessage="1" showErrorMessage="1" sqref="C5" xr:uid="{8BC008F7-ACBA-4715-9852-849A4DB69A16}">
      <formula1>"USE"</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86951-F79F-4714-B7E4-C3FCA51037F0}">
  <sheetPr codeName="Sheet4">
    <tabColor theme="4" tint="0.59999389629810485"/>
  </sheetPr>
  <dimension ref="A1:P101"/>
  <sheetViews>
    <sheetView workbookViewId="0">
      <selection activeCell="B11" sqref="B11"/>
    </sheetView>
  </sheetViews>
  <sheetFormatPr defaultRowHeight="15" outlineLevelRow="1" x14ac:dyDescent="0.25"/>
  <cols>
    <col min="1" max="1" width="6.42578125" style="25" customWidth="1"/>
    <col min="2" max="2" width="64.7109375" style="25" customWidth="1"/>
    <col min="3" max="3" width="11.5703125" style="25" customWidth="1"/>
    <col min="4" max="10" width="13" style="25" customWidth="1"/>
    <col min="11" max="15" width="13.42578125" style="25" customWidth="1"/>
    <col min="16" max="16" width="10.5703125" style="25" bestFit="1" customWidth="1"/>
    <col min="17" max="16384" width="9.140625" style="25"/>
  </cols>
  <sheetData>
    <row r="1" spans="1:16" ht="21" x14ac:dyDescent="0.35">
      <c r="B1" s="96" t="s">
        <v>121</v>
      </c>
      <c r="C1" s="96"/>
    </row>
    <row r="2" spans="1:16" ht="18.75" x14ac:dyDescent="0.3">
      <c r="B2" s="97" t="s">
        <v>122</v>
      </c>
      <c r="C2" s="97"/>
    </row>
    <row r="3" spans="1:16" x14ac:dyDescent="0.25">
      <c r="B3" s="97" t="s">
        <v>123</v>
      </c>
      <c r="C3" s="97"/>
    </row>
    <row r="4" spans="1:16" ht="15.75" thickBot="1" x14ac:dyDescent="0.3">
      <c r="B4" s="97" t="s">
        <v>124</v>
      </c>
      <c r="C4" s="97"/>
    </row>
    <row r="5" spans="1:16" ht="15.75" thickBot="1" x14ac:dyDescent="0.3">
      <c r="B5" s="192" t="s">
        <v>110</v>
      </c>
      <c r="C5" s="191"/>
    </row>
    <row r="6" spans="1:16" s="1" customFormat="1" x14ac:dyDescent="0.25">
      <c r="A6" s="25"/>
      <c r="D6" s="12" t="s">
        <v>6</v>
      </c>
      <c r="E6" s="12" t="s">
        <v>7</v>
      </c>
      <c r="F6" s="12" t="s">
        <v>8</v>
      </c>
      <c r="G6" s="12" t="s">
        <v>9</v>
      </c>
      <c r="H6" s="12" t="s">
        <v>10</v>
      </c>
      <c r="I6" s="12" t="s">
        <v>11</v>
      </c>
      <c r="J6" s="12" t="s">
        <v>12</v>
      </c>
      <c r="K6" s="12" t="s">
        <v>13</v>
      </c>
      <c r="L6" s="12" t="s">
        <v>14</v>
      </c>
      <c r="M6" s="12" t="s">
        <v>15</v>
      </c>
      <c r="N6" s="12" t="s">
        <v>16</v>
      </c>
      <c r="O6" s="12" t="s">
        <v>17</v>
      </c>
      <c r="P6" s="16" t="s">
        <v>18</v>
      </c>
    </row>
    <row r="7" spans="1:16" x14ac:dyDescent="0.25">
      <c r="A7" s="413" t="s">
        <v>131</v>
      </c>
      <c r="B7" s="165" t="s">
        <v>125</v>
      </c>
      <c r="C7" s="166"/>
      <c r="D7" s="102"/>
      <c r="E7" s="102"/>
      <c r="F7" s="102"/>
      <c r="G7" s="102"/>
      <c r="H7" s="102"/>
      <c r="I7" s="102"/>
      <c r="J7" s="102"/>
      <c r="K7" s="102"/>
      <c r="L7" s="102"/>
      <c r="M7" s="102"/>
      <c r="N7" s="102"/>
      <c r="O7" s="102"/>
    </row>
    <row r="8" spans="1:16" s="1" customFormat="1" x14ac:dyDescent="0.25">
      <c r="A8" s="413"/>
      <c r="B8" s="46" t="s">
        <v>159</v>
      </c>
      <c r="C8" s="153"/>
      <c r="D8" s="274"/>
      <c r="E8" s="275"/>
      <c r="F8" s="275"/>
      <c r="G8" s="275"/>
      <c r="H8" s="275"/>
      <c r="I8" s="275"/>
      <c r="J8" s="275"/>
      <c r="K8" s="275"/>
      <c r="L8" s="275"/>
      <c r="M8" s="275"/>
      <c r="N8" s="275"/>
      <c r="O8" s="276"/>
      <c r="P8" s="108">
        <f t="shared" ref="P8:P14" si="0">SUM(D8:O8)</f>
        <v>0</v>
      </c>
    </row>
    <row r="9" spans="1:16" s="1" customFormat="1" outlineLevel="1" x14ac:dyDescent="0.25">
      <c r="A9" s="413"/>
      <c r="B9" s="46" t="s">
        <v>126</v>
      </c>
      <c r="C9" s="153"/>
      <c r="D9" s="274"/>
      <c r="E9" s="275"/>
      <c r="F9" s="275"/>
      <c r="G9" s="275"/>
      <c r="H9" s="275"/>
      <c r="I9" s="275"/>
      <c r="J9" s="275"/>
      <c r="K9" s="275"/>
      <c r="L9" s="275"/>
      <c r="M9" s="275"/>
      <c r="N9" s="275"/>
      <c r="O9" s="276"/>
      <c r="P9" s="108">
        <f t="shared" si="0"/>
        <v>0</v>
      </c>
    </row>
    <row r="10" spans="1:16" s="147" customFormat="1" ht="12.75" outlineLevel="1" x14ac:dyDescent="0.2">
      <c r="A10" s="413"/>
      <c r="B10" s="46" t="s">
        <v>127</v>
      </c>
      <c r="C10" s="153"/>
      <c r="D10" s="146">
        <f t="shared" ref="D10:F10" si="1">D8-D9</f>
        <v>0</v>
      </c>
      <c r="E10" s="146">
        <f t="shared" si="1"/>
        <v>0</v>
      </c>
      <c r="F10" s="146">
        <f t="shared" si="1"/>
        <v>0</v>
      </c>
      <c r="G10" s="146">
        <f>G8-G9</f>
        <v>0</v>
      </c>
      <c r="H10" s="146">
        <f t="shared" ref="H10:O10" si="2">H8-H9</f>
        <v>0</v>
      </c>
      <c r="I10" s="146">
        <f t="shared" si="2"/>
        <v>0</v>
      </c>
      <c r="J10" s="146">
        <f t="shared" si="2"/>
        <v>0</v>
      </c>
      <c r="K10" s="146">
        <f t="shared" si="2"/>
        <v>0</v>
      </c>
      <c r="L10" s="146">
        <f t="shared" si="2"/>
        <v>0</v>
      </c>
      <c r="M10" s="146">
        <f t="shared" si="2"/>
        <v>0</v>
      </c>
      <c r="N10" s="146">
        <f t="shared" si="2"/>
        <v>0</v>
      </c>
      <c r="O10" s="146">
        <f t="shared" si="2"/>
        <v>0</v>
      </c>
      <c r="P10" s="108">
        <f t="shared" si="0"/>
        <v>0</v>
      </c>
    </row>
    <row r="11" spans="1:16" s="1" customFormat="1" outlineLevel="1" x14ac:dyDescent="0.25">
      <c r="A11" s="413"/>
      <c r="B11" s="46" t="s">
        <v>128</v>
      </c>
      <c r="C11" s="153"/>
      <c r="D11" s="275"/>
      <c r="E11" s="275"/>
      <c r="F11" s="275"/>
      <c r="G11" s="275"/>
      <c r="H11" s="275"/>
      <c r="I11" s="275"/>
      <c r="J11" s="275"/>
      <c r="K11" s="275"/>
      <c r="L11" s="275"/>
      <c r="M11" s="275"/>
      <c r="N11" s="275"/>
      <c r="O11" s="275"/>
      <c r="P11" s="108">
        <f t="shared" si="0"/>
        <v>0</v>
      </c>
    </row>
    <row r="12" spans="1:16" s="1" customFormat="1" outlineLevel="1" x14ac:dyDescent="0.25">
      <c r="A12" s="413"/>
      <c r="B12" s="46" t="s">
        <v>129</v>
      </c>
      <c r="C12" s="153"/>
      <c r="D12" s="275"/>
      <c r="E12" s="275"/>
      <c r="F12" s="275"/>
      <c r="G12" s="275"/>
      <c r="H12" s="275"/>
      <c r="I12" s="275"/>
      <c r="J12" s="275"/>
      <c r="K12" s="275"/>
      <c r="L12" s="275"/>
      <c r="M12" s="275"/>
      <c r="N12" s="275"/>
      <c r="O12" s="275"/>
      <c r="P12" s="108">
        <f t="shared" si="0"/>
        <v>0</v>
      </c>
    </row>
    <row r="13" spans="1:16" s="1" customFormat="1" outlineLevel="1" x14ac:dyDescent="0.25">
      <c r="A13" s="413"/>
      <c r="B13" s="46" t="s">
        <v>130</v>
      </c>
      <c r="C13" s="153"/>
      <c r="D13" s="146">
        <f t="shared" ref="D13" si="3">D11-D12</f>
        <v>0</v>
      </c>
      <c r="E13" s="146">
        <f t="shared" ref="E13" si="4">E11-E12</f>
        <v>0</v>
      </c>
      <c r="F13" s="146">
        <f t="shared" ref="F13" si="5">F11-F12</f>
        <v>0</v>
      </c>
      <c r="G13" s="146">
        <f>G11-G12</f>
        <v>0</v>
      </c>
      <c r="H13" s="146">
        <f t="shared" ref="H13:O13" si="6">H11-H12</f>
        <v>0</v>
      </c>
      <c r="I13" s="146">
        <f t="shared" si="6"/>
        <v>0</v>
      </c>
      <c r="J13" s="146">
        <f t="shared" si="6"/>
        <v>0</v>
      </c>
      <c r="K13" s="146">
        <f t="shared" si="6"/>
        <v>0</v>
      </c>
      <c r="L13" s="146">
        <f t="shared" si="6"/>
        <v>0</v>
      </c>
      <c r="M13" s="146">
        <f t="shared" si="6"/>
        <v>0</v>
      </c>
      <c r="N13" s="146">
        <f t="shared" si="6"/>
        <v>0</v>
      </c>
      <c r="O13" s="146">
        <f t="shared" si="6"/>
        <v>0</v>
      </c>
      <c r="P13" s="108">
        <f t="shared" si="0"/>
        <v>0</v>
      </c>
    </row>
    <row r="14" spans="1:16" s="1" customFormat="1" outlineLevel="1" x14ac:dyDescent="0.25">
      <c r="A14" s="413"/>
      <c r="B14" s="46" t="s">
        <v>154</v>
      </c>
      <c r="C14" s="156">
        <v>0</v>
      </c>
      <c r="D14" s="277"/>
      <c r="E14" s="277"/>
      <c r="F14" s="277"/>
      <c r="G14" s="277"/>
      <c r="H14" s="277"/>
      <c r="I14" s="277"/>
      <c r="J14" s="277"/>
      <c r="K14" s="277"/>
      <c r="L14" s="277"/>
      <c r="M14" s="277"/>
      <c r="N14" s="277"/>
      <c r="O14" s="277"/>
      <c r="P14" s="108">
        <f t="shared" si="0"/>
        <v>0</v>
      </c>
    </row>
    <row r="15" spans="1:16" s="1" customFormat="1" x14ac:dyDescent="0.25">
      <c r="A15" s="413"/>
      <c r="B15" s="25"/>
      <c r="C15" s="25"/>
      <c r="D15" s="102"/>
      <c r="E15" s="102"/>
      <c r="F15" s="102"/>
      <c r="G15" s="102"/>
      <c r="H15" s="102"/>
      <c r="I15" s="102"/>
      <c r="J15" s="102"/>
      <c r="K15" s="102"/>
      <c r="L15" s="102"/>
      <c r="M15" s="102"/>
      <c r="N15" s="102"/>
      <c r="O15" s="102"/>
    </row>
    <row r="16" spans="1:16" s="1" customFormat="1" x14ac:dyDescent="0.25">
      <c r="A16" s="413"/>
      <c r="B16" s="46" t="s">
        <v>160</v>
      </c>
      <c r="C16" s="153"/>
      <c r="D16" s="274"/>
      <c r="E16" s="275"/>
      <c r="F16" s="275"/>
      <c r="G16" s="275"/>
      <c r="H16" s="275"/>
      <c r="I16" s="275"/>
      <c r="J16" s="275"/>
      <c r="K16" s="275"/>
      <c r="L16" s="275"/>
      <c r="M16" s="275"/>
      <c r="N16" s="275"/>
      <c r="O16" s="276"/>
      <c r="P16" s="108">
        <f t="shared" ref="P16:P22" si="7">SUM(D16:O16)</f>
        <v>0</v>
      </c>
    </row>
    <row r="17" spans="1:16" s="1" customFormat="1" outlineLevel="1" x14ac:dyDescent="0.25">
      <c r="A17" s="413"/>
      <c r="B17" s="46" t="s">
        <v>132</v>
      </c>
      <c r="C17" s="153"/>
      <c r="D17" s="274"/>
      <c r="E17" s="275"/>
      <c r="F17" s="275"/>
      <c r="G17" s="275"/>
      <c r="H17" s="275"/>
      <c r="I17" s="275"/>
      <c r="J17" s="275"/>
      <c r="K17" s="275"/>
      <c r="L17" s="275"/>
      <c r="M17" s="275"/>
      <c r="N17" s="275"/>
      <c r="O17" s="276"/>
      <c r="P17" s="108">
        <f t="shared" si="7"/>
        <v>0</v>
      </c>
    </row>
    <row r="18" spans="1:16" s="147" customFormat="1" ht="12.75" outlineLevel="1" x14ac:dyDescent="0.2">
      <c r="A18" s="413"/>
      <c r="B18" s="46" t="s">
        <v>133</v>
      </c>
      <c r="C18" s="153"/>
      <c r="D18" s="146">
        <f t="shared" ref="D18" si="8">D16-D17</f>
        <v>0</v>
      </c>
      <c r="E18" s="146">
        <f t="shared" ref="E18" si="9">E16-E17</f>
        <v>0</v>
      </c>
      <c r="F18" s="146">
        <f t="shared" ref="F18" si="10">F16-F17</f>
        <v>0</v>
      </c>
      <c r="G18" s="146">
        <f>G16-G17</f>
        <v>0</v>
      </c>
      <c r="H18" s="146">
        <f t="shared" ref="H18" si="11">H16-H17</f>
        <v>0</v>
      </c>
      <c r="I18" s="146">
        <f t="shared" ref="I18" si="12">I16-I17</f>
        <v>0</v>
      </c>
      <c r="J18" s="146">
        <f t="shared" ref="J18" si="13">J16-J17</f>
        <v>0</v>
      </c>
      <c r="K18" s="146">
        <f t="shared" ref="K18" si="14">K16-K17</f>
        <v>0</v>
      </c>
      <c r="L18" s="146">
        <f t="shared" ref="L18" si="15">L16-L17</f>
        <v>0</v>
      </c>
      <c r="M18" s="146">
        <f t="shared" ref="M18" si="16">M16-M17</f>
        <v>0</v>
      </c>
      <c r="N18" s="146">
        <f t="shared" ref="N18" si="17">N16-N17</f>
        <v>0</v>
      </c>
      <c r="O18" s="146">
        <f t="shared" ref="O18" si="18">O16-O17</f>
        <v>0</v>
      </c>
      <c r="P18" s="108">
        <f t="shared" si="7"/>
        <v>0</v>
      </c>
    </row>
    <row r="19" spans="1:16" s="1" customFormat="1" outlineLevel="1" x14ac:dyDescent="0.25">
      <c r="A19" s="413"/>
      <c r="B19" s="46" t="s">
        <v>134</v>
      </c>
      <c r="C19" s="153"/>
      <c r="D19" s="275"/>
      <c r="E19" s="275"/>
      <c r="F19" s="275"/>
      <c r="G19" s="275"/>
      <c r="H19" s="275"/>
      <c r="I19" s="275"/>
      <c r="J19" s="275"/>
      <c r="K19" s="275"/>
      <c r="L19" s="275"/>
      <c r="M19" s="275"/>
      <c r="N19" s="275"/>
      <c r="O19" s="275"/>
      <c r="P19" s="108">
        <f t="shared" si="7"/>
        <v>0</v>
      </c>
    </row>
    <row r="20" spans="1:16" s="1" customFormat="1" outlineLevel="1" x14ac:dyDescent="0.25">
      <c r="A20" s="413"/>
      <c r="B20" s="46" t="s">
        <v>135</v>
      </c>
      <c r="C20" s="153"/>
      <c r="D20" s="275"/>
      <c r="E20" s="275"/>
      <c r="F20" s="275"/>
      <c r="G20" s="275"/>
      <c r="H20" s="275"/>
      <c r="I20" s="275"/>
      <c r="J20" s="275"/>
      <c r="K20" s="275"/>
      <c r="L20" s="275"/>
      <c r="M20" s="275"/>
      <c r="N20" s="275"/>
      <c r="O20" s="275"/>
      <c r="P20" s="108">
        <f t="shared" si="7"/>
        <v>0</v>
      </c>
    </row>
    <row r="21" spans="1:16" s="1" customFormat="1" outlineLevel="1" x14ac:dyDescent="0.25">
      <c r="A21" s="413"/>
      <c r="B21" s="46" t="s">
        <v>136</v>
      </c>
      <c r="C21" s="153"/>
      <c r="D21" s="146">
        <f t="shared" ref="D21:F21" si="19">D19-D20</f>
        <v>0</v>
      </c>
      <c r="E21" s="146">
        <f t="shared" si="19"/>
        <v>0</v>
      </c>
      <c r="F21" s="146">
        <f t="shared" si="19"/>
        <v>0</v>
      </c>
      <c r="G21" s="146">
        <f>G19-G20</f>
        <v>0</v>
      </c>
      <c r="H21" s="146">
        <f t="shared" ref="H21:O21" si="20">H19-H20</f>
        <v>0</v>
      </c>
      <c r="I21" s="146">
        <f t="shared" si="20"/>
        <v>0</v>
      </c>
      <c r="J21" s="146">
        <f t="shared" si="20"/>
        <v>0</v>
      </c>
      <c r="K21" s="146">
        <f t="shared" si="20"/>
        <v>0</v>
      </c>
      <c r="L21" s="146">
        <f t="shared" si="20"/>
        <v>0</v>
      </c>
      <c r="M21" s="146">
        <f t="shared" si="20"/>
        <v>0</v>
      </c>
      <c r="N21" s="146">
        <f t="shared" si="20"/>
        <v>0</v>
      </c>
      <c r="O21" s="146">
        <f t="shared" si="20"/>
        <v>0</v>
      </c>
      <c r="P21" s="108">
        <f t="shared" si="7"/>
        <v>0</v>
      </c>
    </row>
    <row r="22" spans="1:16" s="1" customFormat="1" outlineLevel="1" x14ac:dyDescent="0.25">
      <c r="A22" s="413"/>
      <c r="B22" s="46" t="s">
        <v>155</v>
      </c>
      <c r="C22" s="156">
        <v>0</v>
      </c>
      <c r="D22" s="277"/>
      <c r="E22" s="277"/>
      <c r="F22" s="277"/>
      <c r="G22" s="277"/>
      <c r="H22" s="277"/>
      <c r="I22" s="277"/>
      <c r="J22" s="277"/>
      <c r="K22" s="277"/>
      <c r="L22" s="277"/>
      <c r="M22" s="277"/>
      <c r="N22" s="277"/>
      <c r="O22" s="277"/>
      <c r="P22" s="108">
        <f t="shared" si="7"/>
        <v>0</v>
      </c>
    </row>
    <row r="23" spans="1:16" s="1" customFormat="1" x14ac:dyDescent="0.25">
      <c r="A23" s="413"/>
      <c r="B23" s="157"/>
      <c r="C23" s="157"/>
      <c r="D23" s="158"/>
      <c r="E23" s="159"/>
      <c r="F23" s="159"/>
      <c r="G23" s="159"/>
      <c r="H23" s="159"/>
      <c r="I23" s="159"/>
      <c r="J23" s="159"/>
      <c r="K23" s="159"/>
      <c r="L23" s="159"/>
      <c r="M23" s="159"/>
      <c r="N23" s="159"/>
      <c r="O23" s="159"/>
      <c r="P23" s="159"/>
    </row>
    <row r="24" spans="1:16" s="1" customFormat="1" x14ac:dyDescent="0.25">
      <c r="A24" s="413"/>
      <c r="B24" s="46" t="s">
        <v>161</v>
      </c>
      <c r="C24" s="153"/>
      <c r="D24" s="274"/>
      <c r="E24" s="275"/>
      <c r="F24" s="275"/>
      <c r="G24" s="275"/>
      <c r="H24" s="275"/>
      <c r="I24" s="275"/>
      <c r="J24" s="275"/>
      <c r="K24" s="275"/>
      <c r="L24" s="275"/>
      <c r="M24" s="275"/>
      <c r="N24" s="275"/>
      <c r="O24" s="276"/>
      <c r="P24" s="108">
        <f t="shared" ref="P24:P30" si="21">SUM(D24:O24)</f>
        <v>0</v>
      </c>
    </row>
    <row r="25" spans="1:16" s="1" customFormat="1" outlineLevel="1" x14ac:dyDescent="0.25">
      <c r="A25" s="413"/>
      <c r="B25" s="46" t="s">
        <v>137</v>
      </c>
      <c r="C25" s="153"/>
      <c r="D25" s="274"/>
      <c r="E25" s="275"/>
      <c r="F25" s="275"/>
      <c r="G25" s="275"/>
      <c r="H25" s="275"/>
      <c r="I25" s="275"/>
      <c r="J25" s="275"/>
      <c r="K25" s="275"/>
      <c r="L25" s="275"/>
      <c r="M25" s="275"/>
      <c r="N25" s="275"/>
      <c r="O25" s="276"/>
      <c r="P25" s="108">
        <f t="shared" si="21"/>
        <v>0</v>
      </c>
    </row>
    <row r="26" spans="1:16" s="147" customFormat="1" ht="12.75" outlineLevel="1" x14ac:dyDescent="0.2">
      <c r="A26" s="413"/>
      <c r="B26" s="46" t="s">
        <v>138</v>
      </c>
      <c r="C26" s="153"/>
      <c r="D26" s="146">
        <f t="shared" ref="D26" si="22">D24-D25</f>
        <v>0</v>
      </c>
      <c r="E26" s="146">
        <f t="shared" ref="E26" si="23">E24-E25</f>
        <v>0</v>
      </c>
      <c r="F26" s="146">
        <f t="shared" ref="F26" si="24">F24-F25</f>
        <v>0</v>
      </c>
      <c r="G26" s="146">
        <f>G24-G25</f>
        <v>0</v>
      </c>
      <c r="H26" s="146">
        <f t="shared" ref="H26" si="25">H24-H25</f>
        <v>0</v>
      </c>
      <c r="I26" s="146">
        <f t="shared" ref="I26" si="26">I24-I25</f>
        <v>0</v>
      </c>
      <c r="J26" s="146">
        <f t="shared" ref="J26" si="27">J24-J25</f>
        <v>0</v>
      </c>
      <c r="K26" s="146">
        <f t="shared" ref="K26" si="28">K24-K25</f>
        <v>0</v>
      </c>
      <c r="L26" s="146">
        <f t="shared" ref="L26" si="29">L24-L25</f>
        <v>0</v>
      </c>
      <c r="M26" s="146">
        <f t="shared" ref="M26" si="30">M24-M25</f>
        <v>0</v>
      </c>
      <c r="N26" s="146">
        <f t="shared" ref="N26" si="31">N24-N25</f>
        <v>0</v>
      </c>
      <c r="O26" s="146">
        <f t="shared" ref="O26" si="32">O24-O25</f>
        <v>0</v>
      </c>
      <c r="P26" s="108">
        <f t="shared" si="21"/>
        <v>0</v>
      </c>
    </row>
    <row r="27" spans="1:16" s="1" customFormat="1" outlineLevel="1" x14ac:dyDescent="0.25">
      <c r="A27" s="413"/>
      <c r="B27" s="46" t="s">
        <v>139</v>
      </c>
      <c r="C27" s="153"/>
      <c r="D27" s="275"/>
      <c r="E27" s="275"/>
      <c r="F27" s="275"/>
      <c r="G27" s="275"/>
      <c r="H27" s="275"/>
      <c r="I27" s="275"/>
      <c r="J27" s="275"/>
      <c r="K27" s="275"/>
      <c r="L27" s="275"/>
      <c r="M27" s="275"/>
      <c r="N27" s="275"/>
      <c r="O27" s="275"/>
      <c r="P27" s="108">
        <f t="shared" si="21"/>
        <v>0</v>
      </c>
    </row>
    <row r="28" spans="1:16" s="1" customFormat="1" outlineLevel="1" x14ac:dyDescent="0.25">
      <c r="A28" s="413"/>
      <c r="B28" s="46" t="s">
        <v>140</v>
      </c>
      <c r="C28" s="153"/>
      <c r="D28" s="275"/>
      <c r="E28" s="275"/>
      <c r="F28" s="275"/>
      <c r="G28" s="275"/>
      <c r="H28" s="275"/>
      <c r="I28" s="275"/>
      <c r="J28" s="275"/>
      <c r="K28" s="275"/>
      <c r="L28" s="275"/>
      <c r="M28" s="275"/>
      <c r="N28" s="275"/>
      <c r="O28" s="275"/>
      <c r="P28" s="108">
        <f t="shared" si="21"/>
        <v>0</v>
      </c>
    </row>
    <row r="29" spans="1:16" s="1" customFormat="1" outlineLevel="1" x14ac:dyDescent="0.25">
      <c r="A29" s="413"/>
      <c r="B29" s="46" t="s">
        <v>141</v>
      </c>
      <c r="C29" s="153"/>
      <c r="D29" s="146">
        <f t="shared" ref="D29:F29" si="33">D27-D28</f>
        <v>0</v>
      </c>
      <c r="E29" s="146">
        <f t="shared" si="33"/>
        <v>0</v>
      </c>
      <c r="F29" s="146">
        <f t="shared" si="33"/>
        <v>0</v>
      </c>
      <c r="G29" s="146">
        <f>G27-G28</f>
        <v>0</v>
      </c>
      <c r="H29" s="146">
        <f t="shared" ref="H29:O29" si="34">H27-H28</f>
        <v>0</v>
      </c>
      <c r="I29" s="146">
        <f t="shared" si="34"/>
        <v>0</v>
      </c>
      <c r="J29" s="146">
        <f t="shared" si="34"/>
        <v>0</v>
      </c>
      <c r="K29" s="146">
        <f t="shared" si="34"/>
        <v>0</v>
      </c>
      <c r="L29" s="146">
        <f t="shared" si="34"/>
        <v>0</v>
      </c>
      <c r="M29" s="146">
        <f t="shared" si="34"/>
        <v>0</v>
      </c>
      <c r="N29" s="146">
        <f t="shared" si="34"/>
        <v>0</v>
      </c>
      <c r="O29" s="146">
        <f t="shared" si="34"/>
        <v>0</v>
      </c>
      <c r="P29" s="108">
        <f t="shared" si="21"/>
        <v>0</v>
      </c>
    </row>
    <row r="30" spans="1:16" s="1" customFormat="1" outlineLevel="1" x14ac:dyDescent="0.25">
      <c r="A30" s="413"/>
      <c r="B30" s="46" t="s">
        <v>156</v>
      </c>
      <c r="C30" s="156">
        <v>0</v>
      </c>
      <c r="D30" s="277"/>
      <c r="E30" s="277"/>
      <c r="F30" s="277"/>
      <c r="G30" s="277"/>
      <c r="H30" s="277"/>
      <c r="I30" s="277"/>
      <c r="J30" s="277"/>
      <c r="K30" s="277"/>
      <c r="L30" s="277"/>
      <c r="M30" s="277"/>
      <c r="N30" s="277"/>
      <c r="O30" s="277"/>
      <c r="P30" s="108">
        <f t="shared" si="21"/>
        <v>0</v>
      </c>
    </row>
    <row r="31" spans="1:16" s="1" customFormat="1" x14ac:dyDescent="0.25">
      <c r="A31" s="413"/>
      <c r="B31" s="157"/>
      <c r="C31" s="157"/>
      <c r="D31" s="158"/>
      <c r="E31" s="159"/>
      <c r="F31" s="159"/>
      <c r="G31" s="159"/>
      <c r="H31" s="159"/>
      <c r="I31" s="159"/>
      <c r="J31" s="159"/>
      <c r="K31" s="159"/>
      <c r="L31" s="159"/>
      <c r="M31" s="159"/>
      <c r="N31" s="159"/>
      <c r="O31" s="159"/>
      <c r="P31" s="159"/>
    </row>
    <row r="32" spans="1:16" s="1" customFormat="1" x14ac:dyDescent="0.25">
      <c r="A32" s="413"/>
      <c r="B32" s="46" t="s">
        <v>162</v>
      </c>
      <c r="C32" s="153"/>
      <c r="D32" s="274"/>
      <c r="E32" s="275"/>
      <c r="F32" s="275"/>
      <c r="G32" s="275"/>
      <c r="H32" s="275"/>
      <c r="I32" s="275"/>
      <c r="J32" s="275"/>
      <c r="K32" s="275"/>
      <c r="L32" s="275"/>
      <c r="M32" s="275"/>
      <c r="N32" s="275"/>
      <c r="O32" s="276"/>
      <c r="P32" s="108">
        <f t="shared" ref="P32:P38" si="35">SUM(D32:O32)</f>
        <v>0</v>
      </c>
    </row>
    <row r="33" spans="1:16" s="1" customFormat="1" outlineLevel="1" x14ac:dyDescent="0.25">
      <c r="A33" s="413"/>
      <c r="B33" s="46" t="s">
        <v>142</v>
      </c>
      <c r="C33" s="153"/>
      <c r="D33" s="274"/>
      <c r="E33" s="275"/>
      <c r="F33" s="275"/>
      <c r="G33" s="275"/>
      <c r="H33" s="275"/>
      <c r="I33" s="275"/>
      <c r="J33" s="275"/>
      <c r="K33" s="275"/>
      <c r="L33" s="275"/>
      <c r="M33" s="275"/>
      <c r="N33" s="275"/>
      <c r="O33" s="276"/>
      <c r="P33" s="108">
        <f t="shared" si="35"/>
        <v>0</v>
      </c>
    </row>
    <row r="34" spans="1:16" s="147" customFormat="1" ht="12.75" outlineLevel="1" x14ac:dyDescent="0.2">
      <c r="A34" s="413"/>
      <c r="B34" s="46" t="s">
        <v>143</v>
      </c>
      <c r="C34" s="153"/>
      <c r="D34" s="146">
        <f t="shared" ref="D34" si="36">D32-D33</f>
        <v>0</v>
      </c>
      <c r="E34" s="146">
        <f t="shared" ref="E34" si="37">E32-E33</f>
        <v>0</v>
      </c>
      <c r="F34" s="146">
        <f t="shared" ref="F34" si="38">F32-F33</f>
        <v>0</v>
      </c>
      <c r="G34" s="146">
        <f>G32-G33</f>
        <v>0</v>
      </c>
      <c r="H34" s="146">
        <f t="shared" ref="H34" si="39">H32-H33</f>
        <v>0</v>
      </c>
      <c r="I34" s="146">
        <f t="shared" ref="I34" si="40">I32-I33</f>
        <v>0</v>
      </c>
      <c r="J34" s="146">
        <f t="shared" ref="J34" si="41">J32-J33</f>
        <v>0</v>
      </c>
      <c r="K34" s="146">
        <f t="shared" ref="K34" si="42">K32-K33</f>
        <v>0</v>
      </c>
      <c r="L34" s="146">
        <f t="shared" ref="L34" si="43">L32-L33</f>
        <v>0</v>
      </c>
      <c r="M34" s="146">
        <f t="shared" ref="M34" si="44">M32-M33</f>
        <v>0</v>
      </c>
      <c r="N34" s="146">
        <f t="shared" ref="N34" si="45">N32-N33</f>
        <v>0</v>
      </c>
      <c r="O34" s="146">
        <f t="shared" ref="O34" si="46">O32-O33</f>
        <v>0</v>
      </c>
      <c r="P34" s="108">
        <f t="shared" si="35"/>
        <v>0</v>
      </c>
    </row>
    <row r="35" spans="1:16" s="1" customFormat="1" outlineLevel="1" x14ac:dyDescent="0.25">
      <c r="A35" s="413"/>
      <c r="B35" s="46" t="s">
        <v>144</v>
      </c>
      <c r="C35" s="153"/>
      <c r="D35" s="275"/>
      <c r="E35" s="275"/>
      <c r="F35" s="275"/>
      <c r="G35" s="275"/>
      <c r="H35" s="275"/>
      <c r="I35" s="275"/>
      <c r="J35" s="275"/>
      <c r="K35" s="275"/>
      <c r="L35" s="275"/>
      <c r="M35" s="275"/>
      <c r="N35" s="275"/>
      <c r="O35" s="275"/>
      <c r="P35" s="108">
        <f t="shared" si="35"/>
        <v>0</v>
      </c>
    </row>
    <row r="36" spans="1:16" s="1" customFormat="1" outlineLevel="1" x14ac:dyDescent="0.25">
      <c r="A36" s="413"/>
      <c r="B36" s="46" t="s">
        <v>145</v>
      </c>
      <c r="C36" s="153"/>
      <c r="D36" s="275"/>
      <c r="E36" s="275"/>
      <c r="F36" s="275"/>
      <c r="G36" s="275"/>
      <c r="H36" s="275"/>
      <c r="I36" s="275"/>
      <c r="J36" s="275"/>
      <c r="K36" s="275"/>
      <c r="L36" s="275"/>
      <c r="M36" s="275"/>
      <c r="N36" s="275"/>
      <c r="O36" s="275"/>
      <c r="P36" s="108">
        <f t="shared" si="35"/>
        <v>0</v>
      </c>
    </row>
    <row r="37" spans="1:16" s="1" customFormat="1" outlineLevel="1" x14ac:dyDescent="0.25">
      <c r="A37" s="413"/>
      <c r="B37" s="46" t="s">
        <v>146</v>
      </c>
      <c r="C37" s="153"/>
      <c r="D37" s="146">
        <f t="shared" ref="D37:F37" si="47">D35-D36</f>
        <v>0</v>
      </c>
      <c r="E37" s="146">
        <f t="shared" si="47"/>
        <v>0</v>
      </c>
      <c r="F37" s="146">
        <f t="shared" si="47"/>
        <v>0</v>
      </c>
      <c r="G37" s="146">
        <f>G35-G36</f>
        <v>0</v>
      </c>
      <c r="H37" s="146">
        <f t="shared" ref="H37:O37" si="48">H35-H36</f>
        <v>0</v>
      </c>
      <c r="I37" s="146">
        <f t="shared" si="48"/>
        <v>0</v>
      </c>
      <c r="J37" s="146">
        <f t="shared" si="48"/>
        <v>0</v>
      </c>
      <c r="K37" s="146">
        <f t="shared" si="48"/>
        <v>0</v>
      </c>
      <c r="L37" s="146">
        <f t="shared" si="48"/>
        <v>0</v>
      </c>
      <c r="M37" s="146">
        <f t="shared" si="48"/>
        <v>0</v>
      </c>
      <c r="N37" s="146">
        <f t="shared" si="48"/>
        <v>0</v>
      </c>
      <c r="O37" s="146">
        <f t="shared" si="48"/>
        <v>0</v>
      </c>
      <c r="P37" s="108">
        <f t="shared" si="35"/>
        <v>0</v>
      </c>
    </row>
    <row r="38" spans="1:16" s="1" customFormat="1" outlineLevel="1" x14ac:dyDescent="0.25">
      <c r="A38" s="413"/>
      <c r="B38" s="46" t="s">
        <v>157</v>
      </c>
      <c r="C38" s="156">
        <v>0</v>
      </c>
      <c r="D38" s="277"/>
      <c r="E38" s="277"/>
      <c r="F38" s="277"/>
      <c r="G38" s="277"/>
      <c r="H38" s="277"/>
      <c r="I38" s="277"/>
      <c r="J38" s="277"/>
      <c r="K38" s="277"/>
      <c r="L38" s="277"/>
      <c r="M38" s="277"/>
      <c r="N38" s="277"/>
      <c r="O38" s="277"/>
      <c r="P38" s="108">
        <f t="shared" si="35"/>
        <v>0</v>
      </c>
    </row>
    <row r="39" spans="1:16" s="1" customFormat="1" x14ac:dyDescent="0.25">
      <c r="A39" s="413"/>
      <c r="B39" s="157"/>
      <c r="C39" s="157"/>
      <c r="D39" s="158"/>
      <c r="E39" s="159"/>
      <c r="F39" s="159"/>
      <c r="G39" s="159"/>
      <c r="H39" s="159"/>
      <c r="I39" s="159"/>
      <c r="J39" s="159"/>
      <c r="K39" s="159"/>
      <c r="L39" s="159"/>
      <c r="M39" s="159"/>
      <c r="N39" s="159"/>
      <c r="O39" s="159"/>
      <c r="P39" s="159"/>
    </row>
    <row r="40" spans="1:16" s="1" customFormat="1" x14ac:dyDescent="0.25">
      <c r="A40" s="413"/>
      <c r="B40" s="46" t="s">
        <v>163</v>
      </c>
      <c r="C40" s="153"/>
      <c r="D40" s="274"/>
      <c r="E40" s="275"/>
      <c r="F40" s="275"/>
      <c r="G40" s="275"/>
      <c r="H40" s="275"/>
      <c r="I40" s="275"/>
      <c r="J40" s="275"/>
      <c r="K40" s="275"/>
      <c r="L40" s="275"/>
      <c r="M40" s="275"/>
      <c r="N40" s="275"/>
      <c r="O40" s="276"/>
      <c r="P40" s="108">
        <f t="shared" ref="P40:P46" si="49">SUM(D40:O40)</f>
        <v>0</v>
      </c>
    </row>
    <row r="41" spans="1:16" s="1" customFormat="1" outlineLevel="1" x14ac:dyDescent="0.25">
      <c r="A41" s="413"/>
      <c r="B41" s="46" t="s">
        <v>147</v>
      </c>
      <c r="C41" s="153"/>
      <c r="D41" s="274"/>
      <c r="E41" s="275"/>
      <c r="F41" s="275"/>
      <c r="G41" s="275"/>
      <c r="H41" s="275"/>
      <c r="I41" s="275"/>
      <c r="J41" s="275"/>
      <c r="K41" s="275"/>
      <c r="L41" s="275"/>
      <c r="M41" s="275"/>
      <c r="N41" s="275"/>
      <c r="O41" s="276"/>
      <c r="P41" s="108">
        <f t="shared" si="49"/>
        <v>0</v>
      </c>
    </row>
    <row r="42" spans="1:16" s="147" customFormat="1" ht="12.75" outlineLevel="1" x14ac:dyDescent="0.2">
      <c r="A42" s="413"/>
      <c r="B42" s="46" t="s">
        <v>148</v>
      </c>
      <c r="C42" s="153"/>
      <c r="D42" s="146">
        <f t="shared" ref="D42" si="50">D40-D41</f>
        <v>0</v>
      </c>
      <c r="E42" s="146">
        <f t="shared" ref="E42" si="51">E40-E41</f>
        <v>0</v>
      </c>
      <c r="F42" s="146">
        <f t="shared" ref="F42" si="52">F40-F41</f>
        <v>0</v>
      </c>
      <c r="G42" s="146">
        <f>G40-G41</f>
        <v>0</v>
      </c>
      <c r="H42" s="146">
        <f t="shared" ref="H42" si="53">H40-H41</f>
        <v>0</v>
      </c>
      <c r="I42" s="146">
        <f t="shared" ref="I42" si="54">I40-I41</f>
        <v>0</v>
      </c>
      <c r="J42" s="146">
        <f t="shared" ref="J42" si="55">J40-J41</f>
        <v>0</v>
      </c>
      <c r="K42" s="146">
        <f t="shared" ref="K42" si="56">K40-K41</f>
        <v>0</v>
      </c>
      <c r="L42" s="146">
        <f t="shared" ref="L42" si="57">L40-L41</f>
        <v>0</v>
      </c>
      <c r="M42" s="146">
        <f t="shared" ref="M42" si="58">M40-M41</f>
        <v>0</v>
      </c>
      <c r="N42" s="146">
        <f t="shared" ref="N42" si="59">N40-N41</f>
        <v>0</v>
      </c>
      <c r="O42" s="146">
        <f t="shared" ref="O42" si="60">O40-O41</f>
        <v>0</v>
      </c>
      <c r="P42" s="108">
        <f t="shared" si="49"/>
        <v>0</v>
      </c>
    </row>
    <row r="43" spans="1:16" s="1" customFormat="1" outlineLevel="1" x14ac:dyDescent="0.25">
      <c r="A43" s="413"/>
      <c r="B43" s="46" t="s">
        <v>149</v>
      </c>
      <c r="C43" s="153"/>
      <c r="D43" s="275"/>
      <c r="E43" s="275"/>
      <c r="F43" s="275"/>
      <c r="G43" s="275"/>
      <c r="H43" s="275"/>
      <c r="I43" s="275"/>
      <c r="J43" s="275"/>
      <c r="K43" s="275"/>
      <c r="L43" s="275"/>
      <c r="M43" s="275"/>
      <c r="N43" s="275"/>
      <c r="O43" s="275"/>
      <c r="P43" s="108">
        <f t="shared" si="49"/>
        <v>0</v>
      </c>
    </row>
    <row r="44" spans="1:16" s="1" customFormat="1" outlineLevel="1" x14ac:dyDescent="0.25">
      <c r="A44" s="413"/>
      <c r="B44" s="46" t="s">
        <v>150</v>
      </c>
      <c r="C44" s="153"/>
      <c r="D44" s="275"/>
      <c r="E44" s="275"/>
      <c r="F44" s="275"/>
      <c r="G44" s="275"/>
      <c r="H44" s="275"/>
      <c r="I44" s="275"/>
      <c r="J44" s="275"/>
      <c r="K44" s="275"/>
      <c r="L44" s="275"/>
      <c r="M44" s="275"/>
      <c r="N44" s="275"/>
      <c r="O44" s="275"/>
      <c r="P44" s="108">
        <f t="shared" si="49"/>
        <v>0</v>
      </c>
    </row>
    <row r="45" spans="1:16" s="1" customFormat="1" outlineLevel="1" x14ac:dyDescent="0.25">
      <c r="A45" s="413"/>
      <c r="B45" s="46" t="s">
        <v>151</v>
      </c>
      <c r="C45" s="153"/>
      <c r="D45" s="146">
        <f t="shared" ref="D45:F45" si="61">D43-D44</f>
        <v>0</v>
      </c>
      <c r="E45" s="146">
        <f t="shared" si="61"/>
        <v>0</v>
      </c>
      <c r="F45" s="146">
        <f t="shared" si="61"/>
        <v>0</v>
      </c>
      <c r="G45" s="146">
        <f>G43-G44</f>
        <v>0</v>
      </c>
      <c r="H45" s="146">
        <f t="shared" ref="H45:O45" si="62">H43-H44</f>
        <v>0</v>
      </c>
      <c r="I45" s="146">
        <f t="shared" si="62"/>
        <v>0</v>
      </c>
      <c r="J45" s="146">
        <f t="shared" si="62"/>
        <v>0</v>
      </c>
      <c r="K45" s="146">
        <f t="shared" si="62"/>
        <v>0</v>
      </c>
      <c r="L45" s="146">
        <f t="shared" si="62"/>
        <v>0</v>
      </c>
      <c r="M45" s="146">
        <f t="shared" si="62"/>
        <v>0</v>
      </c>
      <c r="N45" s="146">
        <f t="shared" si="62"/>
        <v>0</v>
      </c>
      <c r="O45" s="146">
        <f t="shared" si="62"/>
        <v>0</v>
      </c>
      <c r="P45" s="108">
        <f t="shared" si="49"/>
        <v>0</v>
      </c>
    </row>
    <row r="46" spans="1:16" s="1" customFormat="1" outlineLevel="1" x14ac:dyDescent="0.25">
      <c r="A46" s="167"/>
      <c r="B46" s="46" t="s">
        <v>158</v>
      </c>
      <c r="C46" s="156">
        <v>0</v>
      </c>
      <c r="D46" s="277"/>
      <c r="E46" s="277"/>
      <c r="F46" s="277"/>
      <c r="G46" s="277"/>
      <c r="H46" s="277"/>
      <c r="I46" s="277"/>
      <c r="J46" s="277"/>
      <c r="K46" s="277"/>
      <c r="L46" s="277"/>
      <c r="M46" s="277"/>
      <c r="N46" s="277"/>
      <c r="O46" s="277"/>
      <c r="P46" s="108">
        <f t="shared" si="49"/>
        <v>0</v>
      </c>
    </row>
    <row r="48" spans="1:16" ht="15" customHeight="1" x14ac:dyDescent="0.25">
      <c r="A48" s="414" t="s">
        <v>152</v>
      </c>
      <c r="B48" s="165" t="s">
        <v>153</v>
      </c>
      <c r="C48" s="166"/>
      <c r="D48" s="102"/>
      <c r="E48" s="102"/>
      <c r="F48" s="102"/>
      <c r="G48" s="102"/>
      <c r="H48" s="102"/>
      <c r="I48" s="102"/>
      <c r="J48" s="102"/>
      <c r="K48" s="102"/>
      <c r="L48" s="102"/>
      <c r="M48" s="102"/>
      <c r="N48" s="102"/>
      <c r="O48" s="102"/>
    </row>
    <row r="49" spans="1:16" s="1" customFormat="1" x14ac:dyDescent="0.25">
      <c r="A49" s="414"/>
      <c r="B49" s="278" t="s">
        <v>164</v>
      </c>
      <c r="C49" s="153"/>
      <c r="D49" s="279"/>
      <c r="E49" s="277"/>
      <c r="F49" s="277"/>
      <c r="G49" s="277"/>
      <c r="H49" s="277"/>
      <c r="I49" s="277"/>
      <c r="J49" s="277"/>
      <c r="K49" s="277"/>
      <c r="L49" s="277"/>
      <c r="M49" s="277"/>
      <c r="N49" s="277"/>
      <c r="O49" s="277"/>
      <c r="P49" s="108">
        <f t="shared" ref="P49:P53" si="63">SUM(D49:O49)</f>
        <v>0</v>
      </c>
    </row>
    <row r="50" spans="1:16" s="1" customFormat="1" outlineLevel="1" x14ac:dyDescent="0.25">
      <c r="A50" s="414"/>
      <c r="B50" s="46" t="s">
        <v>165</v>
      </c>
      <c r="C50" s="153"/>
      <c r="D50" s="282"/>
      <c r="E50" s="283"/>
      <c r="F50" s="283"/>
      <c r="G50" s="283"/>
      <c r="H50" s="283"/>
      <c r="I50" s="283"/>
      <c r="J50" s="283"/>
      <c r="K50" s="283"/>
      <c r="L50" s="283"/>
      <c r="M50" s="283"/>
      <c r="N50" s="283"/>
      <c r="O50" s="284"/>
      <c r="P50" s="108">
        <f t="shared" si="63"/>
        <v>0</v>
      </c>
    </row>
    <row r="51" spans="1:16" s="147" customFormat="1" ht="12.75" outlineLevel="1" x14ac:dyDescent="0.2">
      <c r="A51" s="414"/>
      <c r="B51" s="46" t="s">
        <v>166</v>
      </c>
      <c r="C51" s="153"/>
      <c r="D51" s="282"/>
      <c r="E51" s="283"/>
      <c r="F51" s="283"/>
      <c r="G51" s="283"/>
      <c r="H51" s="283"/>
      <c r="I51" s="283"/>
      <c r="J51" s="283"/>
      <c r="K51" s="283"/>
      <c r="L51" s="283"/>
      <c r="M51" s="283"/>
      <c r="N51" s="283"/>
      <c r="O51" s="284"/>
      <c r="P51" s="108">
        <f t="shared" si="63"/>
        <v>0</v>
      </c>
    </row>
    <row r="52" spans="1:16" s="1" customFormat="1" outlineLevel="1" x14ac:dyDescent="0.25">
      <c r="A52" s="414"/>
      <c r="B52" s="46" t="s">
        <v>167</v>
      </c>
      <c r="C52" s="153"/>
      <c r="D52" s="146">
        <f>D50-D51</f>
        <v>0</v>
      </c>
      <c r="E52" s="146">
        <f t="shared" ref="E52:O52" si="64">E50-E51</f>
        <v>0</v>
      </c>
      <c r="F52" s="146">
        <f t="shared" si="64"/>
        <v>0</v>
      </c>
      <c r="G52" s="146">
        <f t="shared" si="64"/>
        <v>0</v>
      </c>
      <c r="H52" s="146">
        <f t="shared" si="64"/>
        <v>0</v>
      </c>
      <c r="I52" s="146">
        <f t="shared" si="64"/>
        <v>0</v>
      </c>
      <c r="J52" s="146">
        <f t="shared" si="64"/>
        <v>0</v>
      </c>
      <c r="K52" s="146">
        <f t="shared" si="64"/>
        <v>0</v>
      </c>
      <c r="L52" s="146">
        <f t="shared" si="64"/>
        <v>0</v>
      </c>
      <c r="M52" s="146">
        <f t="shared" si="64"/>
        <v>0</v>
      </c>
      <c r="N52" s="146">
        <f t="shared" si="64"/>
        <v>0</v>
      </c>
      <c r="O52" s="146">
        <f t="shared" si="64"/>
        <v>0</v>
      </c>
      <c r="P52" s="108">
        <f t="shared" si="63"/>
        <v>0</v>
      </c>
    </row>
    <row r="53" spans="1:16" s="1" customFormat="1" outlineLevel="1" x14ac:dyDescent="0.25">
      <c r="A53" s="414"/>
      <c r="B53" s="46" t="s">
        <v>168</v>
      </c>
      <c r="C53" s="175">
        <v>0</v>
      </c>
      <c r="D53" s="280"/>
      <c r="E53" s="281"/>
      <c r="F53" s="281"/>
      <c r="G53" s="281"/>
      <c r="H53" s="281"/>
      <c r="I53" s="281"/>
      <c r="J53" s="281"/>
      <c r="K53" s="281"/>
      <c r="L53" s="281"/>
      <c r="M53" s="281"/>
      <c r="N53" s="281"/>
      <c r="O53" s="281"/>
      <c r="P53" s="108">
        <f t="shared" si="63"/>
        <v>0</v>
      </c>
    </row>
    <row r="54" spans="1:16" s="1" customFormat="1" x14ac:dyDescent="0.25">
      <c r="A54" s="414"/>
      <c r="B54" s="157"/>
      <c r="C54" s="157"/>
      <c r="D54" s="158"/>
      <c r="E54" s="159"/>
      <c r="F54" s="159"/>
      <c r="G54" s="159"/>
      <c r="H54" s="159"/>
      <c r="I54" s="159"/>
      <c r="J54" s="159"/>
      <c r="K54" s="159"/>
      <c r="L54" s="159"/>
      <c r="M54" s="159"/>
      <c r="N54" s="159"/>
      <c r="O54" s="159"/>
      <c r="P54" s="159"/>
    </row>
    <row r="55" spans="1:16" s="1" customFormat="1" x14ac:dyDescent="0.25">
      <c r="A55" s="414"/>
      <c r="B55" s="278" t="s">
        <v>164</v>
      </c>
      <c r="C55" s="153"/>
      <c r="D55" s="279"/>
      <c r="E55" s="277"/>
      <c r="F55" s="277"/>
      <c r="G55" s="277"/>
      <c r="H55" s="277"/>
      <c r="I55" s="277"/>
      <c r="J55" s="277"/>
      <c r="K55" s="277"/>
      <c r="L55" s="277"/>
      <c r="M55" s="277"/>
      <c r="N55" s="277"/>
      <c r="O55" s="277"/>
      <c r="P55" s="108">
        <f t="shared" ref="P55:P59" si="65">SUM(D55:O55)</f>
        <v>0</v>
      </c>
    </row>
    <row r="56" spans="1:16" s="1" customFormat="1" outlineLevel="1" x14ac:dyDescent="0.25">
      <c r="A56" s="414"/>
      <c r="B56" s="46" t="s">
        <v>165</v>
      </c>
      <c r="C56" s="153"/>
      <c r="D56" s="282"/>
      <c r="E56" s="283"/>
      <c r="F56" s="283"/>
      <c r="G56" s="283"/>
      <c r="H56" s="283"/>
      <c r="I56" s="283"/>
      <c r="J56" s="283"/>
      <c r="K56" s="283"/>
      <c r="L56" s="283"/>
      <c r="M56" s="283"/>
      <c r="N56" s="283"/>
      <c r="O56" s="284"/>
      <c r="P56" s="108">
        <f t="shared" si="65"/>
        <v>0</v>
      </c>
    </row>
    <row r="57" spans="1:16" s="147" customFormat="1" ht="12.75" outlineLevel="1" x14ac:dyDescent="0.2">
      <c r="A57" s="414"/>
      <c r="B57" s="46" t="s">
        <v>166</v>
      </c>
      <c r="C57" s="153"/>
      <c r="D57" s="282"/>
      <c r="E57" s="283"/>
      <c r="F57" s="283"/>
      <c r="G57" s="283"/>
      <c r="H57" s="283"/>
      <c r="I57" s="283"/>
      <c r="J57" s="283"/>
      <c r="K57" s="283"/>
      <c r="L57" s="283"/>
      <c r="M57" s="283"/>
      <c r="N57" s="283"/>
      <c r="O57" s="284"/>
      <c r="P57" s="108">
        <f t="shared" si="65"/>
        <v>0</v>
      </c>
    </row>
    <row r="58" spans="1:16" s="1" customFormat="1" outlineLevel="1" x14ac:dyDescent="0.25">
      <c r="A58" s="414"/>
      <c r="B58" s="46" t="s">
        <v>167</v>
      </c>
      <c r="C58" s="153"/>
      <c r="D58" s="146">
        <f>D56-D57</f>
        <v>0</v>
      </c>
      <c r="E58" s="146">
        <f t="shared" ref="E58" si="66">E56-E57</f>
        <v>0</v>
      </c>
      <c r="F58" s="146">
        <f t="shared" ref="F58" si="67">F56-F57</f>
        <v>0</v>
      </c>
      <c r="G58" s="146">
        <f t="shared" ref="G58" si="68">G56-G57</f>
        <v>0</v>
      </c>
      <c r="H58" s="146">
        <f t="shared" ref="H58" si="69">H56-H57</f>
        <v>0</v>
      </c>
      <c r="I58" s="146">
        <f t="shared" ref="I58" si="70">I56-I57</f>
        <v>0</v>
      </c>
      <c r="J58" s="146">
        <f t="shared" ref="J58" si="71">J56-J57</f>
        <v>0</v>
      </c>
      <c r="K58" s="146">
        <f t="shared" ref="K58" si="72">K56-K57</f>
        <v>0</v>
      </c>
      <c r="L58" s="146">
        <f t="shared" ref="L58" si="73">L56-L57</f>
        <v>0</v>
      </c>
      <c r="M58" s="146">
        <f t="shared" ref="M58" si="74">M56-M57</f>
        <v>0</v>
      </c>
      <c r="N58" s="146">
        <f t="shared" ref="N58" si="75">N56-N57</f>
        <v>0</v>
      </c>
      <c r="O58" s="146">
        <f t="shared" ref="O58" si="76">O56-O57</f>
        <v>0</v>
      </c>
      <c r="P58" s="108">
        <f t="shared" si="65"/>
        <v>0</v>
      </c>
    </row>
    <row r="59" spans="1:16" s="1" customFormat="1" outlineLevel="1" x14ac:dyDescent="0.25">
      <c r="A59" s="414"/>
      <c r="B59" s="46" t="s">
        <v>168</v>
      </c>
      <c r="C59" s="175">
        <v>0</v>
      </c>
      <c r="D59" s="280"/>
      <c r="E59" s="281"/>
      <c r="F59" s="281"/>
      <c r="G59" s="281"/>
      <c r="H59" s="281"/>
      <c r="I59" s="281"/>
      <c r="J59" s="281"/>
      <c r="K59" s="281"/>
      <c r="L59" s="281"/>
      <c r="M59" s="281"/>
      <c r="N59" s="281"/>
      <c r="O59" s="281"/>
      <c r="P59" s="108">
        <f t="shared" si="65"/>
        <v>0</v>
      </c>
    </row>
    <row r="60" spans="1:16" s="1" customFormat="1" x14ac:dyDescent="0.25">
      <c r="A60" s="414"/>
      <c r="B60" s="157"/>
      <c r="C60" s="157"/>
      <c r="D60" s="158"/>
      <c r="E60" s="159"/>
      <c r="F60" s="159"/>
      <c r="G60" s="159"/>
      <c r="H60" s="159"/>
      <c r="I60" s="159"/>
      <c r="J60" s="159"/>
      <c r="K60" s="159"/>
      <c r="L60" s="159"/>
      <c r="M60" s="159"/>
      <c r="N60" s="159"/>
      <c r="O60" s="159"/>
      <c r="P60" s="159"/>
    </row>
    <row r="61" spans="1:16" s="1" customFormat="1" x14ac:dyDescent="0.25">
      <c r="A61" s="414"/>
      <c r="B61" s="278" t="s">
        <v>164</v>
      </c>
      <c r="C61" s="153"/>
      <c r="D61" s="279"/>
      <c r="E61" s="277"/>
      <c r="F61" s="277"/>
      <c r="G61" s="277"/>
      <c r="H61" s="277"/>
      <c r="I61" s="277"/>
      <c r="J61" s="277"/>
      <c r="K61" s="277"/>
      <c r="L61" s="277"/>
      <c r="M61" s="277"/>
      <c r="N61" s="277"/>
      <c r="O61" s="277"/>
      <c r="P61" s="108">
        <f t="shared" ref="P61:P65" si="77">SUM(D61:O61)</f>
        <v>0</v>
      </c>
    </row>
    <row r="62" spans="1:16" s="1" customFormat="1" outlineLevel="1" x14ac:dyDescent="0.25">
      <c r="A62" s="414"/>
      <c r="B62" s="46" t="s">
        <v>165</v>
      </c>
      <c r="C62" s="153"/>
      <c r="D62" s="282"/>
      <c r="E62" s="283"/>
      <c r="F62" s="283"/>
      <c r="G62" s="283"/>
      <c r="H62" s="283"/>
      <c r="I62" s="283"/>
      <c r="J62" s="283"/>
      <c r="K62" s="283"/>
      <c r="L62" s="283"/>
      <c r="M62" s="283"/>
      <c r="N62" s="283"/>
      <c r="O62" s="284"/>
      <c r="P62" s="108">
        <f t="shared" si="77"/>
        <v>0</v>
      </c>
    </row>
    <row r="63" spans="1:16" s="147" customFormat="1" ht="12.75" outlineLevel="1" x14ac:dyDescent="0.2">
      <c r="A63" s="414"/>
      <c r="B63" s="46" t="s">
        <v>166</v>
      </c>
      <c r="C63" s="153"/>
      <c r="D63" s="282"/>
      <c r="E63" s="283"/>
      <c r="F63" s="283"/>
      <c r="G63" s="283"/>
      <c r="H63" s="283"/>
      <c r="I63" s="283"/>
      <c r="J63" s="283"/>
      <c r="K63" s="283"/>
      <c r="L63" s="283"/>
      <c r="M63" s="283"/>
      <c r="N63" s="283"/>
      <c r="O63" s="284"/>
      <c r="P63" s="108">
        <f t="shared" si="77"/>
        <v>0</v>
      </c>
    </row>
    <row r="64" spans="1:16" s="1" customFormat="1" outlineLevel="1" x14ac:dyDescent="0.25">
      <c r="A64" s="414"/>
      <c r="B64" s="46" t="s">
        <v>167</v>
      </c>
      <c r="C64" s="153"/>
      <c r="D64" s="146">
        <f>D62-D63</f>
        <v>0</v>
      </c>
      <c r="E64" s="146">
        <f t="shared" ref="E64" si="78">E62-E63</f>
        <v>0</v>
      </c>
      <c r="F64" s="146">
        <f t="shared" ref="F64" si="79">F62-F63</f>
        <v>0</v>
      </c>
      <c r="G64" s="146">
        <f t="shared" ref="G64" si="80">G62-G63</f>
        <v>0</v>
      </c>
      <c r="H64" s="146">
        <f t="shared" ref="H64" si="81">H62-H63</f>
        <v>0</v>
      </c>
      <c r="I64" s="146">
        <f t="shared" ref="I64" si="82">I62-I63</f>
        <v>0</v>
      </c>
      <c r="J64" s="146">
        <f t="shared" ref="J64" si="83">J62-J63</f>
        <v>0</v>
      </c>
      <c r="K64" s="146">
        <f t="shared" ref="K64" si="84">K62-K63</f>
        <v>0</v>
      </c>
      <c r="L64" s="146">
        <f t="shared" ref="L64" si="85">L62-L63</f>
        <v>0</v>
      </c>
      <c r="M64" s="146">
        <f t="shared" ref="M64" si="86">M62-M63</f>
        <v>0</v>
      </c>
      <c r="N64" s="146">
        <f t="shared" ref="N64" si="87">N62-N63</f>
        <v>0</v>
      </c>
      <c r="O64" s="146">
        <f t="shared" ref="O64" si="88">O62-O63</f>
        <v>0</v>
      </c>
      <c r="P64" s="108">
        <f t="shared" si="77"/>
        <v>0</v>
      </c>
    </row>
    <row r="65" spans="1:16" s="1" customFormat="1" outlineLevel="1" x14ac:dyDescent="0.25">
      <c r="A65" s="414"/>
      <c r="B65" s="46" t="s">
        <v>168</v>
      </c>
      <c r="C65" s="175">
        <v>0</v>
      </c>
      <c r="D65" s="280"/>
      <c r="E65" s="281"/>
      <c r="F65" s="281"/>
      <c r="G65" s="281"/>
      <c r="H65" s="281"/>
      <c r="I65" s="281"/>
      <c r="J65" s="281"/>
      <c r="K65" s="281"/>
      <c r="L65" s="281"/>
      <c r="M65" s="281"/>
      <c r="N65" s="281"/>
      <c r="O65" s="281"/>
      <c r="P65" s="108">
        <f t="shared" si="77"/>
        <v>0</v>
      </c>
    </row>
    <row r="66" spans="1:16" s="1" customFormat="1" x14ac:dyDescent="0.25">
      <c r="A66" s="414"/>
      <c r="B66" s="157"/>
      <c r="C66" s="157"/>
      <c r="D66" s="158"/>
      <c r="E66" s="159"/>
      <c r="F66" s="159"/>
      <c r="G66" s="159"/>
      <c r="H66" s="159"/>
      <c r="I66" s="159"/>
      <c r="J66" s="159"/>
      <c r="K66" s="159"/>
      <c r="L66" s="159"/>
      <c r="M66" s="159"/>
      <c r="N66" s="159"/>
      <c r="O66" s="159"/>
      <c r="P66" s="159"/>
    </row>
    <row r="67" spans="1:16" s="1" customFormat="1" x14ac:dyDescent="0.25">
      <c r="A67" s="414"/>
      <c r="B67" s="278" t="s">
        <v>164</v>
      </c>
      <c r="C67" s="153"/>
      <c r="D67" s="279"/>
      <c r="E67" s="277"/>
      <c r="F67" s="277"/>
      <c r="G67" s="277"/>
      <c r="H67" s="277"/>
      <c r="I67" s="277"/>
      <c r="J67" s="277"/>
      <c r="K67" s="277"/>
      <c r="L67" s="277"/>
      <c r="M67" s="277"/>
      <c r="N67" s="277"/>
      <c r="O67" s="277"/>
      <c r="P67" s="108">
        <f t="shared" ref="P67:P71" si="89">SUM(D67:O67)</f>
        <v>0</v>
      </c>
    </row>
    <row r="68" spans="1:16" s="1" customFormat="1" outlineLevel="1" x14ac:dyDescent="0.25">
      <c r="A68" s="414"/>
      <c r="B68" s="46" t="s">
        <v>165</v>
      </c>
      <c r="C68" s="153"/>
      <c r="D68" s="282"/>
      <c r="E68" s="283"/>
      <c r="F68" s="283"/>
      <c r="G68" s="283"/>
      <c r="H68" s="283"/>
      <c r="I68" s="283"/>
      <c r="J68" s="283"/>
      <c r="K68" s="283"/>
      <c r="L68" s="283"/>
      <c r="M68" s="283"/>
      <c r="N68" s="283"/>
      <c r="O68" s="284"/>
      <c r="P68" s="108">
        <f t="shared" si="89"/>
        <v>0</v>
      </c>
    </row>
    <row r="69" spans="1:16" s="147" customFormat="1" ht="12.75" outlineLevel="1" x14ac:dyDescent="0.2">
      <c r="A69" s="414"/>
      <c r="B69" s="46" t="s">
        <v>166</v>
      </c>
      <c r="C69" s="153"/>
      <c r="D69" s="282"/>
      <c r="E69" s="283"/>
      <c r="F69" s="283"/>
      <c r="G69" s="283"/>
      <c r="H69" s="283"/>
      <c r="I69" s="283"/>
      <c r="J69" s="283"/>
      <c r="K69" s="283"/>
      <c r="L69" s="283"/>
      <c r="M69" s="283"/>
      <c r="N69" s="283"/>
      <c r="O69" s="284"/>
      <c r="P69" s="108">
        <f t="shared" si="89"/>
        <v>0</v>
      </c>
    </row>
    <row r="70" spans="1:16" s="1" customFormat="1" outlineLevel="1" x14ac:dyDescent="0.25">
      <c r="A70" s="414"/>
      <c r="B70" s="46" t="s">
        <v>167</v>
      </c>
      <c r="C70" s="153"/>
      <c r="D70" s="146">
        <f>D68-D69</f>
        <v>0</v>
      </c>
      <c r="E70" s="146">
        <f t="shared" ref="E70" si="90">E68-E69</f>
        <v>0</v>
      </c>
      <c r="F70" s="146">
        <f t="shared" ref="F70" si="91">F68-F69</f>
        <v>0</v>
      </c>
      <c r="G70" s="146">
        <f t="shared" ref="G70" si="92">G68-G69</f>
        <v>0</v>
      </c>
      <c r="H70" s="146">
        <f t="shared" ref="H70" si="93">H68-H69</f>
        <v>0</v>
      </c>
      <c r="I70" s="146">
        <f t="shared" ref="I70" si="94">I68-I69</f>
        <v>0</v>
      </c>
      <c r="J70" s="146">
        <f t="shared" ref="J70" si="95">J68-J69</f>
        <v>0</v>
      </c>
      <c r="K70" s="146">
        <f t="shared" ref="K70" si="96">K68-K69</f>
        <v>0</v>
      </c>
      <c r="L70" s="146">
        <f t="shared" ref="L70" si="97">L68-L69</f>
        <v>0</v>
      </c>
      <c r="M70" s="146">
        <f t="shared" ref="M70" si="98">M68-M69</f>
        <v>0</v>
      </c>
      <c r="N70" s="146">
        <f t="shared" ref="N70" si="99">N68-N69</f>
        <v>0</v>
      </c>
      <c r="O70" s="146">
        <f t="shared" ref="O70" si="100">O68-O69</f>
        <v>0</v>
      </c>
      <c r="P70" s="108">
        <f t="shared" si="89"/>
        <v>0</v>
      </c>
    </row>
    <row r="71" spans="1:16" s="1" customFormat="1" outlineLevel="1" x14ac:dyDescent="0.25">
      <c r="A71" s="414"/>
      <c r="B71" s="46" t="s">
        <v>168</v>
      </c>
      <c r="C71" s="175">
        <v>0</v>
      </c>
      <c r="D71" s="280"/>
      <c r="E71" s="281"/>
      <c r="F71" s="281"/>
      <c r="G71" s="281"/>
      <c r="H71" s="281"/>
      <c r="I71" s="281"/>
      <c r="J71" s="281"/>
      <c r="K71" s="281"/>
      <c r="L71" s="281"/>
      <c r="M71" s="281"/>
      <c r="N71" s="281"/>
      <c r="O71" s="281"/>
      <c r="P71" s="108">
        <f t="shared" si="89"/>
        <v>0</v>
      </c>
    </row>
    <row r="72" spans="1:16" s="1" customFormat="1" x14ac:dyDescent="0.25">
      <c r="A72" s="414"/>
      <c r="B72" s="157"/>
      <c r="C72" s="157"/>
      <c r="D72" s="158"/>
      <c r="E72" s="159"/>
      <c r="F72" s="159"/>
      <c r="G72" s="159"/>
      <c r="H72" s="159"/>
      <c r="I72" s="159"/>
      <c r="J72" s="159"/>
      <c r="K72" s="159"/>
      <c r="L72" s="159"/>
      <c r="M72" s="159"/>
      <c r="N72" s="159"/>
      <c r="O72" s="159"/>
      <c r="P72" s="159"/>
    </row>
    <row r="73" spans="1:16" s="1" customFormat="1" x14ac:dyDescent="0.25">
      <c r="A73" s="414"/>
      <c r="B73" s="278" t="s">
        <v>164</v>
      </c>
      <c r="C73" s="153"/>
      <c r="D73" s="279"/>
      <c r="E73" s="277"/>
      <c r="F73" s="277"/>
      <c r="G73" s="277"/>
      <c r="H73" s="277"/>
      <c r="I73" s="277"/>
      <c r="J73" s="277"/>
      <c r="K73" s="277"/>
      <c r="L73" s="277"/>
      <c r="M73" s="277"/>
      <c r="N73" s="277"/>
      <c r="O73" s="277"/>
      <c r="P73" s="108">
        <f t="shared" ref="P73:P77" si="101">SUM(D73:O73)</f>
        <v>0</v>
      </c>
    </row>
    <row r="74" spans="1:16" s="1" customFormat="1" outlineLevel="1" x14ac:dyDescent="0.25">
      <c r="A74" s="414"/>
      <c r="B74" s="46" t="s">
        <v>165</v>
      </c>
      <c r="C74" s="153"/>
      <c r="D74" s="282"/>
      <c r="E74" s="283"/>
      <c r="F74" s="283"/>
      <c r="G74" s="283"/>
      <c r="H74" s="283"/>
      <c r="I74" s="283"/>
      <c r="J74" s="283"/>
      <c r="K74" s="283"/>
      <c r="L74" s="283"/>
      <c r="M74" s="283"/>
      <c r="N74" s="283"/>
      <c r="O74" s="284"/>
      <c r="P74" s="108">
        <f t="shared" si="101"/>
        <v>0</v>
      </c>
    </row>
    <row r="75" spans="1:16" s="147" customFormat="1" ht="12.75" outlineLevel="1" x14ac:dyDescent="0.2">
      <c r="A75" s="414"/>
      <c r="B75" s="46" t="s">
        <v>166</v>
      </c>
      <c r="C75" s="153"/>
      <c r="D75" s="282"/>
      <c r="E75" s="283"/>
      <c r="F75" s="283"/>
      <c r="G75" s="283"/>
      <c r="H75" s="283"/>
      <c r="I75" s="283"/>
      <c r="J75" s="283"/>
      <c r="K75" s="283"/>
      <c r="L75" s="283"/>
      <c r="M75" s="283"/>
      <c r="N75" s="283"/>
      <c r="O75" s="284"/>
      <c r="P75" s="108">
        <f>SUM(D75:O75)</f>
        <v>0</v>
      </c>
    </row>
    <row r="76" spans="1:16" s="1" customFormat="1" outlineLevel="1" x14ac:dyDescent="0.25">
      <c r="A76" s="414"/>
      <c r="B76" s="46" t="s">
        <v>167</v>
      </c>
      <c r="C76" s="153"/>
      <c r="D76" s="146">
        <f>D74-D75</f>
        <v>0</v>
      </c>
      <c r="E76" s="146">
        <f t="shared" ref="E76" si="102">E74-E75</f>
        <v>0</v>
      </c>
      <c r="F76" s="146">
        <f t="shared" ref="F76" si="103">F74-F75</f>
        <v>0</v>
      </c>
      <c r="G76" s="146">
        <f t="shared" ref="G76" si="104">G74-G75</f>
        <v>0</v>
      </c>
      <c r="H76" s="146">
        <f t="shared" ref="H76" si="105">H74-H75</f>
        <v>0</v>
      </c>
      <c r="I76" s="146">
        <f t="shared" ref="I76" si="106">I74-I75</f>
        <v>0</v>
      </c>
      <c r="J76" s="146">
        <f t="shared" ref="J76" si="107">J74-J75</f>
        <v>0</v>
      </c>
      <c r="K76" s="146">
        <f t="shared" ref="K76" si="108">K74-K75</f>
        <v>0</v>
      </c>
      <c r="L76" s="146">
        <f t="shared" ref="L76" si="109">L74-L75</f>
        <v>0</v>
      </c>
      <c r="M76" s="146">
        <f t="shared" ref="M76" si="110">M74-M75</f>
        <v>0</v>
      </c>
      <c r="N76" s="146">
        <f t="shared" ref="N76" si="111">N74-N75</f>
        <v>0</v>
      </c>
      <c r="O76" s="146">
        <f t="shared" ref="O76" si="112">O74-O75</f>
        <v>0</v>
      </c>
      <c r="P76" s="108">
        <f t="shared" si="101"/>
        <v>0</v>
      </c>
    </row>
    <row r="77" spans="1:16" s="1" customFormat="1" outlineLevel="1" x14ac:dyDescent="0.25">
      <c r="A77" s="414"/>
      <c r="B77" s="46" t="s">
        <v>168</v>
      </c>
      <c r="C77" s="175">
        <v>0</v>
      </c>
      <c r="D77" s="280"/>
      <c r="E77" s="281"/>
      <c r="F77" s="281"/>
      <c r="G77" s="281"/>
      <c r="H77" s="281"/>
      <c r="I77" s="281"/>
      <c r="J77" s="281"/>
      <c r="K77" s="281"/>
      <c r="L77" s="281"/>
      <c r="M77" s="281"/>
      <c r="N77" s="281"/>
      <c r="O77" s="281"/>
      <c r="P77" s="108">
        <f t="shared" si="101"/>
        <v>0</v>
      </c>
    </row>
    <row r="78" spans="1:16" s="1" customFormat="1" x14ac:dyDescent="0.25">
      <c r="A78" s="285"/>
      <c r="B78" s="157"/>
      <c r="C78" s="157"/>
      <c r="D78" s="158"/>
      <c r="E78" s="159"/>
      <c r="F78" s="159"/>
      <c r="G78" s="159"/>
      <c r="H78" s="159"/>
      <c r="I78" s="159"/>
      <c r="J78" s="159"/>
      <c r="K78" s="159"/>
      <c r="L78" s="159"/>
      <c r="M78" s="159"/>
      <c r="N78" s="159"/>
      <c r="O78" s="159"/>
      <c r="P78" s="159"/>
    </row>
    <row r="79" spans="1:16" s="1" customFormat="1" x14ac:dyDescent="0.25">
      <c r="A79" s="415" t="s">
        <v>179</v>
      </c>
      <c r="B79" s="278" t="s">
        <v>178</v>
      </c>
      <c r="C79" s="153"/>
      <c r="D79" s="322"/>
      <c r="E79" s="323"/>
      <c r="F79" s="323"/>
      <c r="G79" s="323"/>
      <c r="H79" s="323"/>
      <c r="I79" s="323"/>
      <c r="J79" s="323"/>
      <c r="K79" s="323"/>
      <c r="L79" s="323"/>
      <c r="M79" s="323"/>
      <c r="N79" s="323"/>
      <c r="O79" s="324"/>
      <c r="P79" s="108">
        <f t="shared" ref="P79:P80" si="113">SUM(D79:O79)</f>
        <v>0</v>
      </c>
    </row>
    <row r="80" spans="1:16" s="1" customFormat="1" outlineLevel="1" x14ac:dyDescent="0.25">
      <c r="A80" s="415"/>
      <c r="B80" s="46" t="s">
        <v>165</v>
      </c>
      <c r="C80" s="153"/>
      <c r="D80" s="322"/>
      <c r="E80" s="323"/>
      <c r="F80" s="323"/>
      <c r="G80" s="323"/>
      <c r="H80" s="323"/>
      <c r="I80" s="323"/>
      <c r="J80" s="323"/>
      <c r="K80" s="323"/>
      <c r="L80" s="323"/>
      <c r="M80" s="323"/>
      <c r="N80" s="323"/>
      <c r="O80" s="324"/>
      <c r="P80" s="108">
        <f t="shared" si="113"/>
        <v>0</v>
      </c>
    </row>
    <row r="81" spans="1:16" s="147" customFormat="1" ht="12.75" outlineLevel="1" x14ac:dyDescent="0.2">
      <c r="A81" s="415"/>
      <c r="B81" s="46" t="s">
        <v>166</v>
      </c>
      <c r="C81" s="153"/>
      <c r="D81" s="322"/>
      <c r="E81" s="323"/>
      <c r="F81" s="323"/>
      <c r="G81" s="323"/>
      <c r="H81" s="323"/>
      <c r="I81" s="323"/>
      <c r="J81" s="323"/>
      <c r="K81" s="323"/>
      <c r="L81" s="323"/>
      <c r="M81" s="323"/>
      <c r="N81" s="323"/>
      <c r="O81" s="324"/>
      <c r="P81" s="108">
        <f>SUM(D81:O81)</f>
        <v>0</v>
      </c>
    </row>
    <row r="82" spans="1:16" s="1" customFormat="1" outlineLevel="1" x14ac:dyDescent="0.25">
      <c r="A82" s="415"/>
      <c r="B82" s="46" t="s">
        <v>167</v>
      </c>
      <c r="C82" s="153"/>
      <c r="D82" s="146">
        <f>D80-D81</f>
        <v>0</v>
      </c>
      <c r="E82" s="146">
        <f t="shared" ref="E82" si="114">E80-E81</f>
        <v>0</v>
      </c>
      <c r="F82" s="146">
        <f t="shared" ref="F82" si="115">F80-F81</f>
        <v>0</v>
      </c>
      <c r="G82" s="146">
        <f t="shared" ref="G82" si="116">G80-G81</f>
        <v>0</v>
      </c>
      <c r="H82" s="146">
        <f t="shared" ref="H82" si="117">H80-H81</f>
        <v>0</v>
      </c>
      <c r="I82" s="146">
        <f t="shared" ref="I82" si="118">I80-I81</f>
        <v>0</v>
      </c>
      <c r="J82" s="146">
        <f t="shared" ref="J82" si="119">J80-J81</f>
        <v>0</v>
      </c>
      <c r="K82" s="146">
        <f t="shared" ref="K82" si="120">K80-K81</f>
        <v>0</v>
      </c>
      <c r="L82" s="146">
        <f t="shared" ref="L82" si="121">L80-L81</f>
        <v>0</v>
      </c>
      <c r="M82" s="146">
        <f t="shared" ref="M82" si="122">M80-M81</f>
        <v>0</v>
      </c>
      <c r="N82" s="146">
        <f t="shared" ref="N82" si="123">N80-N81</f>
        <v>0</v>
      </c>
      <c r="O82" s="146">
        <f t="shared" ref="O82" si="124">O80-O81</f>
        <v>0</v>
      </c>
      <c r="P82" s="108">
        <f t="shared" ref="P82" si="125">SUM(D82:O82)</f>
        <v>0</v>
      </c>
    </row>
    <row r="83" spans="1:16" s="1" customFormat="1" x14ac:dyDescent="0.25">
      <c r="A83" s="415"/>
      <c r="B83" s="157"/>
      <c r="C83" s="157"/>
      <c r="D83" s="158"/>
      <c r="E83" s="159"/>
      <c r="F83" s="159"/>
      <c r="G83" s="159"/>
      <c r="H83" s="159"/>
      <c r="I83" s="159"/>
      <c r="J83" s="159"/>
      <c r="K83" s="159"/>
      <c r="L83" s="159"/>
      <c r="M83" s="159"/>
      <c r="N83" s="159"/>
      <c r="O83" s="159"/>
      <c r="P83" s="159"/>
    </row>
    <row r="84" spans="1:16" s="1" customFormat="1" x14ac:dyDescent="0.25">
      <c r="A84" s="415"/>
      <c r="B84" s="278" t="s">
        <v>178</v>
      </c>
      <c r="C84" s="153"/>
      <c r="D84" s="322"/>
      <c r="E84" s="323"/>
      <c r="F84" s="323"/>
      <c r="G84" s="323"/>
      <c r="H84" s="323"/>
      <c r="I84" s="323"/>
      <c r="J84" s="323"/>
      <c r="K84" s="323"/>
      <c r="L84" s="323"/>
      <c r="M84" s="323"/>
      <c r="N84" s="323"/>
      <c r="O84" s="324"/>
      <c r="P84" s="108">
        <f t="shared" ref="P84:P85" si="126">SUM(D84:O84)</f>
        <v>0</v>
      </c>
    </row>
    <row r="85" spans="1:16" s="1" customFormat="1" outlineLevel="1" x14ac:dyDescent="0.25">
      <c r="A85" s="415"/>
      <c r="B85" s="46" t="s">
        <v>165</v>
      </c>
      <c r="C85" s="153"/>
      <c r="D85" s="322"/>
      <c r="E85" s="323"/>
      <c r="F85" s="323"/>
      <c r="G85" s="323"/>
      <c r="H85" s="323"/>
      <c r="I85" s="323"/>
      <c r="J85" s="323"/>
      <c r="K85" s="323"/>
      <c r="L85" s="323"/>
      <c r="M85" s="323"/>
      <c r="N85" s="323"/>
      <c r="O85" s="324"/>
      <c r="P85" s="108">
        <f t="shared" si="126"/>
        <v>0</v>
      </c>
    </row>
    <row r="86" spans="1:16" s="147" customFormat="1" ht="12.75" outlineLevel="1" x14ac:dyDescent="0.2">
      <c r="A86" s="415"/>
      <c r="B86" s="46" t="s">
        <v>166</v>
      </c>
      <c r="C86" s="153"/>
      <c r="D86" s="322"/>
      <c r="E86" s="323"/>
      <c r="F86" s="323"/>
      <c r="G86" s="323"/>
      <c r="H86" s="323"/>
      <c r="I86" s="323"/>
      <c r="J86" s="323"/>
      <c r="K86" s="323"/>
      <c r="L86" s="323"/>
      <c r="M86" s="323"/>
      <c r="N86" s="323"/>
      <c r="O86" s="324"/>
      <c r="P86" s="108">
        <f>SUM(D86:O86)</f>
        <v>0</v>
      </c>
    </row>
    <row r="87" spans="1:16" s="1" customFormat="1" outlineLevel="1" x14ac:dyDescent="0.25">
      <c r="A87" s="415"/>
      <c r="B87" s="46" t="s">
        <v>167</v>
      </c>
      <c r="C87" s="153"/>
      <c r="D87" s="146">
        <f>D85-D86</f>
        <v>0</v>
      </c>
      <c r="E87" s="146">
        <f t="shared" ref="E87" si="127">E85-E86</f>
        <v>0</v>
      </c>
      <c r="F87" s="146">
        <f t="shared" ref="F87" si="128">F85-F86</f>
        <v>0</v>
      </c>
      <c r="G87" s="146">
        <f t="shared" ref="G87" si="129">G85-G86</f>
        <v>0</v>
      </c>
      <c r="H87" s="146">
        <f t="shared" ref="H87" si="130">H85-H86</f>
        <v>0</v>
      </c>
      <c r="I87" s="146">
        <f t="shared" ref="I87" si="131">I85-I86</f>
        <v>0</v>
      </c>
      <c r="J87" s="146">
        <f t="shared" ref="J87" si="132">J85-J86</f>
        <v>0</v>
      </c>
      <c r="K87" s="146">
        <f t="shared" ref="K87" si="133">K85-K86</f>
        <v>0</v>
      </c>
      <c r="L87" s="146">
        <f t="shared" ref="L87" si="134">L85-L86</f>
        <v>0</v>
      </c>
      <c r="M87" s="146">
        <f t="shared" ref="M87" si="135">M85-M86</f>
        <v>0</v>
      </c>
      <c r="N87" s="146">
        <f t="shared" ref="N87" si="136">N85-N86</f>
        <v>0</v>
      </c>
      <c r="O87" s="146">
        <f t="shared" ref="O87" si="137">O85-O86</f>
        <v>0</v>
      </c>
      <c r="P87" s="108">
        <f t="shared" ref="P87" si="138">SUM(D87:O87)</f>
        <v>0</v>
      </c>
    </row>
    <row r="88" spans="1:16" s="1" customFormat="1" x14ac:dyDescent="0.25">
      <c r="A88" s="415"/>
      <c r="B88" s="157"/>
      <c r="C88" s="157"/>
      <c r="D88" s="158"/>
      <c r="E88" s="159"/>
      <c r="F88" s="159"/>
      <c r="G88" s="159"/>
      <c r="H88" s="159"/>
      <c r="I88" s="159"/>
      <c r="J88" s="159"/>
      <c r="K88" s="159"/>
      <c r="L88" s="159"/>
      <c r="M88" s="159"/>
      <c r="N88" s="159"/>
      <c r="O88" s="159"/>
      <c r="P88" s="159"/>
    </row>
    <row r="89" spans="1:16" s="1" customFormat="1" x14ac:dyDescent="0.25">
      <c r="A89" s="415"/>
      <c r="B89" s="278" t="s">
        <v>178</v>
      </c>
      <c r="C89" s="153"/>
      <c r="D89" s="322"/>
      <c r="E89" s="323"/>
      <c r="F89" s="323"/>
      <c r="G89" s="323"/>
      <c r="H89" s="323"/>
      <c r="I89" s="323"/>
      <c r="J89" s="323"/>
      <c r="K89" s="323"/>
      <c r="L89" s="323"/>
      <c r="M89" s="323"/>
      <c r="N89" s="323"/>
      <c r="O89" s="324"/>
      <c r="P89" s="108">
        <f t="shared" ref="P89:P90" si="139">SUM(D89:O89)</f>
        <v>0</v>
      </c>
    </row>
    <row r="90" spans="1:16" s="1" customFormat="1" outlineLevel="1" x14ac:dyDescent="0.25">
      <c r="A90" s="415"/>
      <c r="B90" s="46" t="s">
        <v>165</v>
      </c>
      <c r="C90" s="153"/>
      <c r="D90" s="322"/>
      <c r="E90" s="323"/>
      <c r="F90" s="323"/>
      <c r="G90" s="323"/>
      <c r="H90" s="323"/>
      <c r="I90" s="323"/>
      <c r="J90" s="323"/>
      <c r="K90" s="323"/>
      <c r="L90" s="323"/>
      <c r="M90" s="323"/>
      <c r="N90" s="323"/>
      <c r="O90" s="324"/>
      <c r="P90" s="108">
        <f t="shared" si="139"/>
        <v>0</v>
      </c>
    </row>
    <row r="91" spans="1:16" s="147" customFormat="1" ht="12.75" outlineLevel="1" x14ac:dyDescent="0.2">
      <c r="A91" s="415"/>
      <c r="B91" s="46" t="s">
        <v>166</v>
      </c>
      <c r="C91" s="153"/>
      <c r="D91" s="322"/>
      <c r="E91" s="323"/>
      <c r="F91" s="323"/>
      <c r="G91" s="323"/>
      <c r="H91" s="323"/>
      <c r="I91" s="323"/>
      <c r="J91" s="323"/>
      <c r="K91" s="323"/>
      <c r="L91" s="323"/>
      <c r="M91" s="323"/>
      <c r="N91" s="323"/>
      <c r="O91" s="324"/>
      <c r="P91" s="108">
        <f>SUM(D91:O91)</f>
        <v>0</v>
      </c>
    </row>
    <row r="92" spans="1:16" s="1" customFormat="1" outlineLevel="1" x14ac:dyDescent="0.25">
      <c r="A92" s="415"/>
      <c r="B92" s="46" t="s">
        <v>167</v>
      </c>
      <c r="C92" s="153"/>
      <c r="D92" s="146">
        <f>D90-D91</f>
        <v>0</v>
      </c>
      <c r="E92" s="146">
        <f t="shared" ref="E92" si="140">E90-E91</f>
        <v>0</v>
      </c>
      <c r="F92" s="146">
        <f t="shared" ref="F92" si="141">F90-F91</f>
        <v>0</v>
      </c>
      <c r="G92" s="146">
        <f t="shared" ref="G92" si="142">G90-G91</f>
        <v>0</v>
      </c>
      <c r="H92" s="146">
        <f t="shared" ref="H92" si="143">H90-H91</f>
        <v>0</v>
      </c>
      <c r="I92" s="146">
        <f t="shared" ref="I92" si="144">I90-I91</f>
        <v>0</v>
      </c>
      <c r="J92" s="146">
        <f t="shared" ref="J92" si="145">J90-J91</f>
        <v>0</v>
      </c>
      <c r="K92" s="146">
        <f t="shared" ref="K92" si="146">K90-K91</f>
        <v>0</v>
      </c>
      <c r="L92" s="146">
        <f t="shared" ref="L92" si="147">L90-L91</f>
        <v>0</v>
      </c>
      <c r="M92" s="146">
        <f t="shared" ref="M92" si="148">M90-M91</f>
        <v>0</v>
      </c>
      <c r="N92" s="146">
        <f t="shared" ref="N92" si="149">N90-N91</f>
        <v>0</v>
      </c>
      <c r="O92" s="146">
        <f t="shared" ref="O92" si="150">O90-O91</f>
        <v>0</v>
      </c>
      <c r="P92" s="108">
        <f t="shared" ref="P92" si="151">SUM(D92:O92)</f>
        <v>0</v>
      </c>
    </row>
    <row r="93" spans="1:16" s="1" customFormat="1" x14ac:dyDescent="0.25">
      <c r="A93" s="285"/>
      <c r="B93" s="157"/>
      <c r="C93" s="157"/>
      <c r="D93" s="158"/>
      <c r="E93" s="159"/>
      <c r="F93" s="159"/>
      <c r="G93" s="159"/>
      <c r="H93" s="159"/>
      <c r="I93" s="159"/>
      <c r="J93" s="159"/>
      <c r="K93" s="159"/>
      <c r="L93" s="159"/>
      <c r="M93" s="159"/>
      <c r="N93" s="159"/>
      <c r="O93" s="159"/>
      <c r="P93" s="159"/>
    </row>
    <row r="94" spans="1:16" s="1" customFormat="1" ht="23.25" x14ac:dyDescent="0.25">
      <c r="A94" s="285"/>
      <c r="B94" s="278" t="s">
        <v>171</v>
      </c>
      <c r="C94" s="156">
        <v>0</v>
      </c>
      <c r="D94" s="158"/>
      <c r="E94" s="159"/>
      <c r="F94" s="159"/>
      <c r="G94" s="159"/>
      <c r="H94" s="159"/>
      <c r="I94" s="159"/>
      <c r="J94" s="159"/>
      <c r="K94" s="159"/>
      <c r="L94" s="159"/>
      <c r="M94" s="159"/>
      <c r="N94" s="159"/>
      <c r="O94" s="159"/>
      <c r="P94" s="159"/>
    </row>
    <row r="95" spans="1:16" s="1" customFormat="1" x14ac:dyDescent="0.25">
      <c r="A95" s="285"/>
      <c r="B95" s="94" t="s">
        <v>181</v>
      </c>
      <c r="C95" s="286">
        <f>SUM(C8:C94)</f>
        <v>0</v>
      </c>
      <c r="D95" s="158"/>
      <c r="E95" s="159"/>
      <c r="F95" s="159"/>
      <c r="G95" s="159"/>
      <c r="H95" s="159"/>
      <c r="I95" s="159"/>
      <c r="J95" s="159"/>
      <c r="K95" s="159"/>
      <c r="L95" s="159"/>
      <c r="M95" s="159"/>
      <c r="N95" s="159"/>
      <c r="O95" s="159"/>
      <c r="P95" s="159"/>
    </row>
    <row r="96" spans="1:16" s="1" customFormat="1" x14ac:dyDescent="0.25">
      <c r="A96" s="285"/>
      <c r="B96" s="157"/>
      <c r="C96" s="157"/>
      <c r="D96" s="158"/>
      <c r="E96" s="159"/>
      <c r="F96" s="159"/>
      <c r="G96" s="159"/>
      <c r="H96" s="159"/>
      <c r="I96" s="159"/>
      <c r="J96" s="159"/>
      <c r="K96" s="159"/>
      <c r="L96" s="159"/>
      <c r="M96" s="159"/>
      <c r="N96" s="159"/>
      <c r="O96" s="159"/>
      <c r="P96" s="159"/>
    </row>
    <row r="97" spans="1:16" s="1" customFormat="1" x14ac:dyDescent="0.25">
      <c r="A97" s="285"/>
      <c r="B97" s="94" t="s">
        <v>180</v>
      </c>
      <c r="C97" s="154"/>
      <c r="D97" s="152">
        <f>SUM(D79,D84,D89)</f>
        <v>0</v>
      </c>
      <c r="E97" s="113">
        <f t="shared" ref="E97:O97" si="152">SUM(E79,E84,E89)</f>
        <v>0</v>
      </c>
      <c r="F97" s="113">
        <f t="shared" si="152"/>
        <v>0</v>
      </c>
      <c r="G97" s="113">
        <f t="shared" si="152"/>
        <v>0</v>
      </c>
      <c r="H97" s="113">
        <f t="shared" si="152"/>
        <v>0</v>
      </c>
      <c r="I97" s="113">
        <f t="shared" si="152"/>
        <v>0</v>
      </c>
      <c r="J97" s="113">
        <f t="shared" si="152"/>
        <v>0</v>
      </c>
      <c r="K97" s="113">
        <f t="shared" si="152"/>
        <v>0</v>
      </c>
      <c r="L97" s="113">
        <f t="shared" si="152"/>
        <v>0</v>
      </c>
      <c r="M97" s="113">
        <f t="shared" si="152"/>
        <v>0</v>
      </c>
      <c r="N97" s="113">
        <f t="shared" si="152"/>
        <v>0</v>
      </c>
      <c r="O97" s="114">
        <f t="shared" si="152"/>
        <v>0</v>
      </c>
      <c r="P97" s="115">
        <f>SUM(D97:O97)</f>
        <v>0</v>
      </c>
    </row>
    <row r="98" spans="1:16" s="1" customFormat="1" x14ac:dyDescent="0.25">
      <c r="A98" s="285"/>
      <c r="B98" s="157"/>
      <c r="C98" s="157"/>
      <c r="D98" s="158"/>
      <c r="E98" s="159"/>
      <c r="F98" s="159"/>
      <c r="G98" s="159"/>
      <c r="H98" s="159"/>
      <c r="I98" s="159"/>
      <c r="J98" s="159"/>
      <c r="K98" s="159"/>
      <c r="L98" s="159"/>
      <c r="M98" s="159"/>
      <c r="N98" s="159"/>
      <c r="O98" s="159"/>
      <c r="P98" s="159"/>
    </row>
    <row r="99" spans="1:16" s="1" customFormat="1" x14ac:dyDescent="0.25">
      <c r="A99" s="285"/>
      <c r="B99" s="94" t="s">
        <v>169</v>
      </c>
      <c r="C99" s="154"/>
      <c r="D99" s="152">
        <f t="shared" ref="D99:O99" si="153">SUM(D9,D12,D17,D20,D25,D28,D33,D36,D41,D44,D51,D56,D62,D68,D74)</f>
        <v>0</v>
      </c>
      <c r="E99" s="113">
        <f t="shared" si="153"/>
        <v>0</v>
      </c>
      <c r="F99" s="113">
        <f t="shared" si="153"/>
        <v>0</v>
      </c>
      <c r="G99" s="113">
        <f t="shared" si="153"/>
        <v>0</v>
      </c>
      <c r="H99" s="113">
        <f t="shared" si="153"/>
        <v>0</v>
      </c>
      <c r="I99" s="113">
        <f t="shared" si="153"/>
        <v>0</v>
      </c>
      <c r="J99" s="113">
        <f t="shared" si="153"/>
        <v>0</v>
      </c>
      <c r="K99" s="113">
        <f t="shared" si="153"/>
        <v>0</v>
      </c>
      <c r="L99" s="113">
        <f t="shared" si="153"/>
        <v>0</v>
      </c>
      <c r="M99" s="113">
        <f t="shared" si="153"/>
        <v>0</v>
      </c>
      <c r="N99" s="113">
        <f t="shared" si="153"/>
        <v>0</v>
      </c>
      <c r="O99" s="114">
        <f t="shared" si="153"/>
        <v>0</v>
      </c>
      <c r="P99" s="115">
        <f>SUM(D99:O99)</f>
        <v>0</v>
      </c>
    </row>
    <row r="100" spans="1:16" x14ac:dyDescent="0.25">
      <c r="A100" s="285"/>
    </row>
    <row r="101" spans="1:16" s="1" customFormat="1" x14ac:dyDescent="0.25">
      <c r="A101" s="285"/>
      <c r="B101" s="94" t="s">
        <v>170</v>
      </c>
      <c r="C101" s="154"/>
      <c r="D101" s="287">
        <f t="shared" ref="D101:O101" si="154">SUM(D13,D21,D29,D37,D45,D52,D58,D64,D70,D76,D82,D87,D92)</f>
        <v>0</v>
      </c>
      <c r="E101" s="152">
        <f t="shared" si="154"/>
        <v>0</v>
      </c>
      <c r="F101" s="152">
        <f t="shared" si="154"/>
        <v>0</v>
      </c>
      <c r="G101" s="152">
        <f t="shared" si="154"/>
        <v>0</v>
      </c>
      <c r="H101" s="152">
        <f t="shared" si="154"/>
        <v>0</v>
      </c>
      <c r="I101" s="152">
        <f t="shared" si="154"/>
        <v>0</v>
      </c>
      <c r="J101" s="152">
        <f t="shared" si="154"/>
        <v>0</v>
      </c>
      <c r="K101" s="152">
        <f t="shared" si="154"/>
        <v>0</v>
      </c>
      <c r="L101" s="152">
        <f t="shared" si="154"/>
        <v>0</v>
      </c>
      <c r="M101" s="152">
        <f t="shared" si="154"/>
        <v>0</v>
      </c>
      <c r="N101" s="152">
        <f t="shared" si="154"/>
        <v>0</v>
      </c>
      <c r="O101" s="152">
        <f t="shared" si="154"/>
        <v>0</v>
      </c>
      <c r="P101" s="115">
        <f>SUM(D101:O101)</f>
        <v>0</v>
      </c>
    </row>
  </sheetData>
  <mergeCells count="3">
    <mergeCell ref="A79:A92"/>
    <mergeCell ref="A7:A45"/>
    <mergeCell ref="A48:A77"/>
  </mergeCells>
  <dataValidations count="1">
    <dataValidation type="list" allowBlank="1" showInputMessage="1" showErrorMessage="1" sqref="C5" xr:uid="{7383FA1F-0A50-4804-A05F-E5945930C455}">
      <formula1>"USE"</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VS ACTUAL</vt:lpstr>
      <vt:lpstr>Sales &amp; Marketing</vt:lpstr>
      <vt:lpstr>Payroll</vt:lpstr>
      <vt:lpstr>Assets &amp; Liabilities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platt</dc:creator>
  <cp:lastModifiedBy>platt</cp:lastModifiedBy>
  <dcterms:created xsi:type="dcterms:W3CDTF">2020-10-16T19:13:20Z</dcterms:created>
  <dcterms:modified xsi:type="dcterms:W3CDTF">2022-02-03T14:08:18Z</dcterms:modified>
</cp:coreProperties>
</file>